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M:\市民サービス部\高齢介護課\　03 介護保険係（給付）\　★14 事業所共通\03　職員処遇改善加算\R2～\令和8年度\HP掲載案\令和7年度実績報告\7.10様式修正\"/>
    </mc:Choice>
  </mc:AlternateContent>
  <xr:revisionPtr revIDLastSave="0" documentId="13_ncr:1_{613828ED-A2DF-4F25-B61A-F786B407F91A}" xr6:coauthVersionLast="47" xr6:coauthVersionMax="47" xr10:uidLastSave="{00000000-0000-0000-0000-000000000000}"/>
  <bookViews>
    <workbookView xWindow="-12" yWindow="-12" windowWidth="11520" windowHeight="13704"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K165" i="15" s="1"/>
  <c r="AC24" i="16"/>
  <c r="I8" i="15" s="1"/>
  <c r="AK53" i="15" l="1"/>
  <c r="AK163" i="15" s="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13512B08-C962-464C-87C8-F54967996198}">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826BAFE9-C7B2-4049-BF04-D105E6EBF2C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<sst xmlns="http://schemas.openxmlformats.org/spreadsheetml/2006/main" count="4562" uniqueCount="2229">
  <si>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</si>
  <si>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</si>
  <si>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</si>
  <si>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</si>
  <si>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</si>
  <si>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</si>
  <si>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</si>
  <si>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</si>
  <si>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</si>
  <si>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</si>
  <si>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</si>
  <si>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</si>
  <si>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</si>
  <si>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</si>
  <si>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</si>
  <si>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</si>
  <si>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</si>
  <si>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</si>
  <si>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</si>
  <si>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</si>
  <si>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</si>
  <si>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</si>
  <si>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</si>
  <si>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</si>
  <si>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</si>
  <si>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</si>
  <si>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</si>
  <si>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</si>
  <si>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</si>
  <si>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</si>
  <si>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</si>
  <si>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</si>
  <si>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</si>
  <si>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</si>
  <si>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</si>
  <si>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</si>
  <si>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</si>
  <si>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</si>
  <si>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</si>
  <si>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</si>
  <si>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</si>
  <si>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</si>
  <si>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</si>
  <si>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</si>
  <si>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</si>
  <si>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</si>
  <si>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</si>
  <si>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</si>
  <si>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</si>
  <si>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</si>
  <si>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</si>
  <si>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</si>
  <si>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</si>
  <si>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</si>
  <si>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</si>
  <si>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</si>
  <si>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</si>
  <si>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</si>
  <si>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</si>
  <si>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</si>
  <si>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</si>
  <si>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</si>
  <si>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</si>
  <si>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</si>
  <si>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</si>
  <si>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</si>
  <si>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</si>
  <si>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</si>
  <si>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</si>
  <si>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</si>
  <si>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</si>
  <si>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</si>
  <si>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</si>
  <si>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</si>
  <si>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</si>
  <si>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</si>
  <si>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</si>
  <si>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</si>
  <si>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</si>
  <si>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</si>
  <si>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</si>
  <si>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</si>
  <si>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</si>
  <si>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</si>
  <si>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</si>
  <si>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</si>
  <si>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</si>
  <si>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</si>
  <si>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</si>
  <si>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</si>
  <si>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</si>
  <si>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</si>
  <si>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</si>
  <si>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</si>
  <si>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</si>
  <si>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</si>
  <si>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</si>
  <si>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</si>
  <si>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</si>
  <si>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</si>
  <si>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</si>
  <si>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</si>
  <si>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</si>
  <si>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</si>
  <si>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</si>
  <si>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</si>
  <si>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</si>
  <si>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</si>
  <si>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</si>
  <si>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</si>
  <si>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</si>
  <si>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</si>
  <si>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</si>
  <si>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</si>
  <si>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</si>
  <si>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</si>
  <si>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</si>
  <si>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</si>
  <si>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</si>
  <si>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</si>
  <si>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</si>
  <si>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</si>
  <si>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</si>
  <si>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</si>
  <si>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</si>
  <si>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</si>
  <si>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</si>
  <si>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</si>
  <si>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</si>
  <si>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</si>
  <si>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</si>
  <si>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</si>
  <si>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</si>
  <si>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</si>
  <si>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</si>
  <si>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</si>
  <si>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</si>
  <si>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</si>
  <si>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</si>
  <si>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</si>
  <si>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</si>
  <si>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</si>
  <si>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</si>
  <si>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</si>
  <si>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</si>
  <si>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</si>
  <si>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</si>
  <si>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</si>
  <si>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</si>
  <si>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</si>
  <si>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</si>
  <si>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</si>
  <si>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</si>
  <si>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</si>
  <si>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</si>
  <si>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</si>
  <si>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</si>
  <si>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</si>
  <si>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</si>
  <si>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</si>
  <si>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</si>
  <si>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</si>
  <si>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</si>
  <si>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</si>
  <si>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</si>
  <si>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</si>
  <si>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</si>
  <si>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</si>
  <si>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</si>
  <si>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</si>
  <si>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</si>
  <si>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</si>
  <si>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</si>
  <si>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</si>
  <si>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</si>
  <si>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</si>
  <si>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</si>
  <si>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</si>
  <si>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</si>
  <si>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</si>
  <si>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</si>
  <si>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</si>
  <si>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</si>
  <si>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</si>
  <si>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</si>
  <si>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</si>
  <si>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</si>
  <si>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</si>
  <si>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</si>
  <si>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</si>
  <si>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</si>
  <si>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</si>
  <si>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</si>
  <si>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</si>
  <si>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</si>
  <si>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</si>
  <si>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</si>
  <si>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</si>
  <si>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</si>
  <si>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</si>
  <si>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</si>
  <si>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</si>
  <si>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</si>
  <si>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</si>
  <si>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</si>
  <si>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</si>
  <si>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</si>
  <si>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</si>
  <si>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</si>
  <si>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</si>
  <si>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</si>
  <si>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</si>
  <si>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</si>
  <si>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</si>
  <si>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</si>
  <si>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</si>
  <si>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</si>
  <si>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</si>
  <si>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</si>
  <si>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</si>
  <si>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</si>
  <si>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</si>
  <si>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</si>
  <si>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</si>
  <si>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</si>
  <si>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</si>
  <si>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</si>
  <si>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</si>
  <si>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</si>
  <si>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</si>
  <si>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</si>
  <si>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</si>
  <si>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</si>
  <si>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</si>
  <si>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</si>
  <si>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</si>
  <si>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</si>
  <si>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</si>
  <si>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</si>
  <si>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</si>
  <si>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</si>
  <si>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</si>
  <si>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</si>
  <si>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</si>
  <si>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</si>
  <si>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</si>
  <si>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</si>
  <si>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</si>
  <si>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</si>
  <si>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</si>
  <si>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</si>
  <si>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</si>
  <si>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</si>
  <si>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</si>
  <si>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</si>
  <si>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</si>
  <si>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</si>
  <si>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</si>
  <si>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</si>
  <si>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</si>
  <si>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</si>
  <si>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</si>
  <si>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</si>
  <si>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</si>
  <si>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</si>
  <si>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</si>
  <si>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</si>
  <si>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</si>
  <si>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</si>
  <si>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</si>
  <si>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</si>
  <si>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</si>
  <si>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</si>
  <si>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</si>
  <si>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</si>
  <si>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</si>
  <si>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</si>
  <si>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</si>
  <si>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</si>
  <si>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</si>
  <si>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</si>
  <si>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</si>
  <si>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</si>
  <si>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</si>
  <si>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</si>
  <si>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</si>
  <si>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</si>
  <si>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</si>
  <si>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</si>
  <si>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</si>
  <si>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</si>
  <si>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</si>
  <si>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</si>
  <si>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</si>
  <si>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</si>
  <si>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</si>
  <si>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</si>
  <si>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</si>
  <si>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</si>
  <si>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</si>
  <si>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</si>
  <si>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</si>
  <si>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</si>
  <si>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</si>
  <si>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</si>
  <si>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</si>
  <si>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</si>
  <si>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</si>
  <si>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</si>
  <si>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</si>
  <si>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</si>
  <si>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</si>
  <si>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</si>
  <si>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</si>
  <si>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</si>
  <si>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</si>
  <si>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</si>
  <si>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</si>
  <si>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</si>
  <si>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</si>
  <si>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</si>
  <si>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</si>
  <si>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</si>
  <si>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</si>
  <si>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</si>
  <si>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</si>
  <si>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</si>
  <si>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</si>
  <si>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</si>
  <si>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</si>
  <si>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</si>
  <si>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</si>
  <si>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</si>
  <si>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</si>
  <si>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</si>
  <si>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</si>
  <si>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</si>
  <si>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</si>
  <si>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</si>
  <si>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</si>
  <si>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</si>
  <si>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</si>
  <si>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</si>
  <si>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</si>
  <si>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</si>
  <si>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</si>
  <si>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</si>
  <si>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</si>
  <si>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</si>
  <si>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</si>
  <si>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</si>
  <si>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</si>
  <si>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</si>
  <si>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</si>
  <si>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</si>
  <si>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</si>
  <si>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</si>
  <si>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</si>
  <si>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</si>
  <si>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</si>
  <si>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</si>
  <si>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</si>
  <si>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</si>
  <si>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</si>
  <si>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</si>
  <si>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</si>
  <si>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</si>
  <si>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</si>
  <si>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</si>
  <si>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</si>
  <si>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</si>
  <si>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</si>
  <si>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</si>
  <si>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</si>
  <si>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</si>
  <si>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</si>
  <si>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</si>
  <si>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</si>
  <si>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</si>
  <si>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</si>
  <si>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</si>
  <si>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</si>
  <si>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</si>
  <si>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</si>
  <si>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</si>
  <si>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</si>
  <si>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</si>
  <si>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</si>
  <si>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</si>
  <si>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</si>
  <si>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</si>
  <si>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</si>
  <si>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</si>
  <si>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</si>
  <si>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</si>
  <si>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</si>
  <si>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</si>
  <si>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</si>
  <si>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</si>
  <si>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</si>
  <si>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</si>
  <si>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</si>
  <si>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</si>
  <si>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</si>
  <si>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</si>
  <si>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</si>
  <si>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</si>
  <si>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</si>
  <si>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</si>
  <si>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</si>
  <si>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</si>
  <si>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</si>
  <si>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</si>
  <si>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</si>
  <si>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</si>
  <si>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</si>
  <si>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</si>
  <si>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</si>
  <si>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</si>
  <si>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</si>
  <si>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</si>
  <si>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</si>
  <si>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</si>
  <si>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</si>
  <si>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</si>
  <si>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</si>
  <si>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</si>
  <si>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</si>
  <si>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</si>
  <si>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</si>
  <si>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</si>
  <si>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</si>
  <si>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</si>
  <si>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</si>
  <si>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</si>
  <si>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</si>
  <si>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</si>
  <si>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</si>
  <si>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</si>
  <si>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</si>
  <si>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</si>
  <si>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</si>
  <si>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</si>
  <si>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</si>
  <si>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</si>
  <si>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</si>
  <si>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</si>
  <si>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</si>
  <si>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</si>
  <si>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</si>
  <si>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</si>
  <si>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</si>
  <si>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</si>
  <si>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</si>
  <si>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</si>
  <si>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</si>
  <si>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</si>
  <si>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</si>
  <si>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</si>
  <si>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</si>
  <si>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</si>
  <si>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</si>
  <si>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</si>
  <si>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</si>
  <si>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</si>
  <si>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</si>
  <si>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</si>
  <si>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</si>
  <si>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</si>
  <si>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</si>
  <si>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</si>
  <si>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</si>
  <si>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</si>
  <si>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</si>
  <si>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</si>
  <si>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</si>
  <si>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</si>
  <si>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</si>
  <si>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</si>
  <si>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</si>
  <si>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</si>
  <si>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</si>
  <si>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</si>
  <si>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</si>
  <si>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</si>
  <si>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</si>
  <si>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</si>
  <si>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</si>
  <si>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</si>
  <si>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</si>
  <si>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</si>
  <si>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</si>
  <si>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</si>
  <si>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</si>
  <si>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</si>
  <si>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</si>
  <si>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</si>
  <si>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</si>
  <si>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</si>
  <si>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</si>
  <si>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</si>
  <si>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</si>
  <si>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</si>
  <si>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</si>
  <si>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</si>
  <si>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</si>
  <si>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</si>
  <si>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</si>
  <si>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</si>
  <si>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</si>
  <si>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</si>
  <si>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</si>
  <si>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</si>
  <si>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</si>
  <si>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</si>
  <si>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</si>
  <si>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</si>
  <si>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</si>
  <si>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</si>
  <si>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</si>
  <si>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</si>
  <si>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</si>
  <si>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</si>
  <si>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</si>
  <si>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</si>
  <si>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</si>
  <si>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</si>
  <si>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</si>
  <si>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</si>
  <si>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</si>
  <si>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</si>
  <si>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</si>
  <si>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</si>
  <si>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</si>
  <si>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</si>
  <si>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</si>
  <si>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</si>
  <si>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</si>
  <si>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</si>
  <si>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</si>
  <si>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</si>
  <si>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</si>
  <si>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</si>
  <si>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</si>
  <si>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</si>
  <si>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</si>
  <si>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</si>
  <si>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</si>
  <si>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</si>
  <si>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</si>
  <si>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</si>
  <si>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</si>
  <si>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</si>
  <si>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</si>
  <si>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</si>
  <si>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</si>
  <si>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</si>
  <si>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</si>
  <si>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</si>
  <si>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</si>
  <si>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</si>
  <si>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</si>
  <si>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</si>
  <si>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</si>
  <si>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</si>
  <si>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</si>
  <si>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</si>
  <si>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</si>
  <si>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</si>
  <si>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</si>
  <si>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</si>
  <si>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</si>
  <si>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</si>
  <si>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</si>
  <si>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</si>
  <si>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</si>
  <si>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</si>
  <si>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</si>
  <si>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</si>
  <si>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</si>
  <si>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</si>
  <si>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</si>
  <si>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</si>
  <si>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</si>
  <si>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</si>
  <si>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</si>
  <si>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</si>
  <si>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</si>
  <si>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</si>
  <si>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</si>
  <si>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</si>
  <si>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</si>
  <si>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</si>
  <si>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</si>
  <si>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</si>
  <si>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</si>
  <si>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</si>
  <si>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</si>
  <si>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</si>
  <si>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</si>
  <si>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</si>
  <si>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</si>
  <si>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</si>
  <si>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</si>
  <si>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</si>
  <si>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</si>
  <si>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</si>
  <si>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</si>
  <si>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</si>
  <si>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</si>
  <si>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</si>
  <si>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</si>
  <si>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</si>
  <si>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</si>
  <si>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</si>
  <si>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</si>
  <si>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</si>
  <si>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</si>
  <si>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</si>
  <si>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</si>
  <si>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</si>
  <si>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</si>
  <si>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</si>
  <si>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</si>
  <si>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</si>
  <si>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</si>
  <si>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</si>
  <si>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</si>
  <si>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</si>
  <si>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</si>
  <si>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</si>
  <si>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</si>
  <si>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</si>
  <si>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</si>
  <si>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</si>
  <si>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</si>
  <si>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</si>
  <si>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</si>
  <si>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</si>
  <si>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</si>
  <si>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</si>
  <si>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</si>
  <si>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</si>
  <si>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</si>
  <si>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</si>
  <si>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</si>
  <si>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</si>
  <si>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</si>
  <si>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</si>
  <si>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</si>
  <si>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</si>
  <si>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</si>
  <si>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</si>
  <si>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</si>
  <si>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</si>
  <si>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</si>
  <si>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</si>
  <si>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</si>
  <si>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</si>
  <si>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</si>
  <si>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</si>
  <si>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</si>
  <si>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</si>
  <si>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</si>
  <si>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</si>
  <si>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</si>
  <si>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</si>
  <si>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</si>
  <si>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</si>
  <si>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</si>
  <si>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</si>
  <si>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</si>
  <si>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</si>
  <si>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</si>
  <si>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</si>
  <si>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</si>
  <si>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</si>
  <si>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</si>
  <si>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</si>
  <si>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</si>
  <si>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</si>
  <si>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</si>
  <si>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</si>
  <si>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</si>
  <si>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</si>
  <si>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</si>
  <si>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</si>
  <si>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</si>
  <si>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</si>
  <si>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</si>
  <si>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</si>
  <si>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</si>
  <si>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</si>
  <si>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</si>
  <si>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</si>
  <si>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</si>
  <si>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</si>
  <si>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</si>
  <si>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</si>
  <si>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</si>
  <si>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</si>
  <si>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</si>
  <si>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</si>
  <si>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</si>
  <si>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</si>
  <si>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</si>
  <si>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</si>
  <si>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</si>
  <si>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</si>
  <si>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</si>
  <si>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</si>
  <si>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</si>
  <si>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</si>
  <si>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</si>
  <si>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</si>
  <si>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</si>
  <si>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</si>
  <si>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</si>
  <si>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</si>
  <si>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</si>
  <si>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</si>
  <si>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</si>
  <si>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</si>
  <si>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</si>
  <si>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</si>
  <si>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</si>
  <si>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</si>
  <si>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</si>
  <si>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</si>
  <si>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</si>
  <si>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</si>
  <si>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</si>
  <si>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</si>
  <si>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</si>
  <si>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</si>
  <si>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</si>
  <si>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</si>
  <si>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</si>
  <si>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</si>
  <si>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</si>
  <si>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</si>
  <si>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</si>
  <si>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</si>
  <si>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</si>
  <si>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</si>
  <si>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</si>
  <si>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</si>
  <si>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</si>
  <si>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</si>
  <si>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</si>
  <si>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</si>
  <si>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</si>
  <si>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</si>
  <si>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</si>
  <si>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</si>
  <si>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</si>
  <si>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</si>
  <si>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</si>
  <si>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</si>
  <si>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</si>
  <si>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</si>
  <si>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</si>
  <si>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</si>
  <si>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</si>
  <si>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</si>
  <si>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</si>
  <si>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</si>
  <si>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</si>
  <si>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</si>
  <si>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</si>
  <si>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</si>
  <si>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</si>
  <si>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</si>
  <si>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</si>
  <si>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</si>
  <si>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</si>
  <si>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</si>
  <si>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</si>
  <si>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</si>
  <si>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</si>
  <si>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</si>
  <si>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</si>
  <si>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</si>
  <si>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</si>
  <si>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</si>
  <si>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</si>
  <si>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</si>
  <si>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</si>
  <si>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</si>
  <si>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</si>
  <si>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</si>
  <si>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</si>
  <si>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</si>
  <si>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</si>
  <si>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</si>
  <si>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</si>
  <si>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</si>
  <si>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</si>
  <si>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</si>
  <si>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</si>
  <si>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</si>
  <si>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</si>
  <si>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</si>
  <si>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</si>
  <si>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</si>
  <si>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</si>
  <si>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</si>
  <si>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</si>
  <si>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</si>
  <si>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</si>
  <si>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</si>
  <si>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</si>
  <si>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</si>
  <si>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</si>
  <si>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</si>
  <si>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</si>
  <si>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</si>
  <si>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</si>
  <si>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</si>
  <si>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</si>
  <si>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</si>
  <si>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</si>
  <si>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</si>
  <si>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</si>
  <si>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</si>
  <si>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</si>
  <si>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</si>
  <si>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</si>
  <si>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</si>
  <si>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</si>
  <si>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</si>
  <si>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</si>
  <si>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</si>
  <si>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</si>
  <si>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</si>
  <si>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</si>
  <si>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</si>
  <si>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</si>
  <si>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</si>
  <si>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</si>
  <si>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</si>
  <si>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</si>
  <si>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</si>
  <si>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</si>
  <si>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</si>
  <si>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</si>
  <si>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</si>
  <si>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</si>
  <si>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</si>
  <si>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</si>
  <si>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</si>
  <si>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</si>
  <si>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</si>
  <si>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</si>
  <si>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</si>
  <si>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</si>
  <si>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</si>
  <si>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</si>
  <si>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</si>
  <si>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</si>
  <si>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</si>
  <si>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</si>
  <si>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</si>
  <si>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</si>
  <si>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</si>
  <si>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</si>
  <si>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</si>
  <si>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</si>
  <si>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</si>
  <si>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</si>
  <si>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</si>
  <si>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</si>
  <si>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</si>
  <si>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</si>
  <si>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</si>
  <si>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</si>
  <si>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</si>
  <si>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</si>
  <si>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</si>
  <si>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</si>
  <si>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</si>
  <si>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</si>
  <si>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</si>
  <si>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</si>
  <si>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</si>
  <si>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</si>
  <si>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</si>
  <si>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</si>
  <si>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</si>
  <si>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</si>
  <si>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</si>
  <si>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</si>
  <si>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</si>
  <si>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</si>
  <si>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</si>
  <si>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</si>
  <si>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</si>
  <si>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</si>
  <si>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</si>
  <si>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</si>
  <si>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</si>
  <si>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</si>
  <si>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</si>
  <si>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</si>
  <si>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</si>
  <si>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</si>
  <si>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</si>
  <si>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</si>
  <si>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</si>
  <si>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</si>
  <si>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</si>
  <si>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</si>
  <si>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</si>
  <si>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</si>
  <si>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</si>
  <si>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</si>
  <si>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</si>
  <si>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</si>
  <si>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</si>
  <si>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</si>
  <si>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</si>
  <si>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</si>
  <si>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</si>
  <si>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</si>
  <si>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</si>
  <si>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</si>
  <si>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</si>
  <si>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</si>
  <si>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</si>
  <si>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</si>
  <si>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</si>
  <si>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</si>
  <si>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</si>
  <si>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</si>
  <si>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</si>
  <si>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</si>
  <si>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</si>
  <si>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</si>
  <si>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</si>
  <si>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</si>
  <si>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</si>
  <si>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</si>
  <si>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</si>
  <si>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</si>
  <si>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</si>
  <si>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</si>
  <si>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</si>
  <si>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</si>
  <si>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</si>
  <si>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</si>
  <si>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</si>
  <si>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</si>
  <si>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</si>
  <si>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</si>
  <si>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</si>
  <si>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</si>
  <si>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</si>
  <si>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</si>
  <si>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</si>
  <si>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</si>
  <si>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</si>
  <si>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</si>
  <si>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</si>
  <si>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</si>
  <si>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</si>
  <si>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</si>
  <si>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</si>
  <si>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</si>
  <si>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</si>
  <si>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</si>
  <si>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</si>
  <si>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</si>
  <si>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</si>
  <si>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</si>
  <si>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</si>
  <si>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</si>
  <si>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</si>
  <si>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</si>
  <si>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</si>
  <si>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</si>
  <si>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</si>
  <si>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</si>
  <si>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</si>
  <si>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</si>
  <si>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</si>
  <si>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</si>
  <si>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</si>
  <si>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</si>
  <si>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</si>
  <si>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</si>
  <si>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</si>
  <si>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</si>
  <si>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</si>
  <si>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</si>
  <si>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</si>
  <si>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</si>
  <si>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</si>
  <si>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</si>
  <si>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</si>
  <si>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</si>
  <si>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</si>
  <si>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</si>
  <si>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</si>
  <si>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</si>
  <si>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</si>
  <si>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</si>
  <si>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</si>
  <si>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</si>
  <si>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</si>
  <si>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</si>
  <si>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</si>
  <si>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</si>
  <si>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</si>
  <si>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</si>
  <si>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</si>
  <si>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</si>
  <si>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</si>
  <si>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</si>
  <si>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</si>
  <si>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</si>
  <si>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</si>
  <si>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</si>
  <si>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</si>
  <si>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</si>
  <si>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</si>
  <si>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</si>
  <si>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</si>
  <si>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</si>
  <si>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</si>
  <si>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</si>
  <si>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</si>
  <si>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</si>
  <si>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</si>
  <si>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</si>
  <si>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</si>
  <si>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</si>
  <si>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</si>
  <si>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</si>
  <si>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</si>
  <si>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</si>
  <si>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</si>
  <si>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</si>
  <si>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</si>
  <si>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</si>
  <si>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</si>
  <si>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</si>
  <si>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</si>
  <si>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</si>
  <si>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</si>
  <si>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</si>
  <si>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</si>
  <si>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</si>
  <si>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</si>
  <si>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</si>
  <si>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</si>
  <si>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</si>
  <si>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</si>
  <si>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</si>
  <si>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</si>
  <si>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</si>
  <si>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</si>
  <si>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</si>
  <si>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</si>
  <si>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</si>
  <si>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</si>
  <si>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</si>
  <si>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</si>
  <si>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</si>
  <si>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</si>
  <si>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</si>
  <si>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</si>
  <si>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</si>
  <si>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</si>
  <si>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</si>
  <si>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</si>
  <si>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</si>
  <si>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</si>
  <si>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</si>
  <si>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</si>
  <si>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</si>
  <si>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</si>
  <si>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</si>
  <si>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</si>
  <si>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</si>
  <si>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</si>
  <si>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</si>
  <si>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</si>
  <si>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</si>
  <si>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</si>
  <si>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</si>
  <si>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</si>
  <si>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</si>
  <si>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</si>
  <si>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</si>
  <si>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</si>
  <si>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</si>
  <si>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</si>
  <si>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</si>
  <si>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</si>
  <si>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</si>
  <si>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</si>
  <si>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</si>
  <si>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</si>
  <si>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</si>
  <si>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</si>
  <si>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</si>
  <si>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</si>
  <si>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</si>
  <si>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</si>
  <si>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</si>
  <si>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</si>
  <si>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</si>
  <si>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</si>
  <si>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</si>
  <si>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</si>
  <si>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</si>
  <si>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</si>
  <si>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</si>
  <si>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</si>
  <si>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</si>
  <si>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</si>
  <si>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</si>
  <si>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</si>
  <si>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</si>
  <si>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</si>
  <si>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</si>
  <si>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</si>
  <si>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</si>
  <si>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</si>
  <si>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</si>
  <si>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</si>
  <si>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</si>
  <si>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</si>
  <si>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</si>
  <si>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</si>
  <si>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</si>
  <si>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</si>
  <si>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</si>
  <si>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</si>
  <si>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</si>
  <si>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</si>
  <si>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</si>
  <si>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</si>
  <si>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</si>
  <si>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</si>
  <si>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</si>
  <si>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</si>
  <si>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</si>
  <si>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</si>
  <si>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</si>
  <si>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</si>
  <si>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</si>
  <si>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</si>
  <si>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</si>
  <si>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</si>
  <si>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</si>
  <si>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</si>
  <si>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</si>
  <si>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</si>
  <si>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</si>
  <si>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</si>
  <si>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</si>
  <si>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</si>
  <si>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</si>
  <si>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</si>
  <si>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</si>
  <si>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</si>
  <si>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</si>
  <si>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</si>
  <si>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</si>
  <si>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</si>
  <si>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</si>
  <si>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</si>
  <si>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</si>
  <si>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</si>
  <si>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</si>
  <si>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</si>
  <si>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</si>
  <si>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</si>
  <si>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</si>
  <si>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</si>
  <si>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</si>
  <si>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</si>
  <si>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</si>
  <si>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</si>
  <si>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</si>
  <si>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</si>
  <si>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</si>
  <si>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</si>
  <si>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</si>
  <si>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</si>
  <si>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</si>
  <si>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</si>
  <si>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</si>
  <si>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</si>
  <si>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</si>
  <si>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</si>
  <si>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</si>
  <si>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</si>
  <si>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</si>
  <si>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</si>
  <si>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</si>
  <si>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</si>
  <si>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</si>
  <si>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</si>
  <si>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</si>
  <si>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</si>
  <si>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</si>
  <si>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</si>
  <si>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</si>
  <si>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</si>
  <si>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</si>
  <si>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</si>
  <si>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</si>
  <si>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</si>
  <si>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</si>
  <si>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</si>
  <si>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</si>
  <si>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</si>
  <si>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</si>
  <si>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</si>
  <si>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</si>
  <si>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</si>
  <si>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</si>
  <si>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</si>
  <si>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</si>
  <si>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</si>
  <si>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</si>
  <si>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</si>
  <si>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</si>
  <si>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</si>
  <si>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</si>
  <si>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</si>
  <si>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</si>
  <si>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</si>
  <si>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</si>
  <si>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</si>
  <si>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</si>
  <si>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</si>
  <si>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</si>
  <si>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</si>
  <si>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</si>
  <si>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</si>
  <si>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</si>
  <si>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</si>
  <si>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</si>
  <si>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</si>
  <si>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</si>
  <si>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</si>
  <si>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</si>
  <si>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</si>
  <si>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</si>
  <si>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</si>
  <si>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</si>
  <si>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</si>
  <si>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</si>
  <si>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</si>
  <si>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</si>
  <si>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</si>
  <si>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</si>
  <si>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</si>
  <si>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</si>
  <si>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</si>
  <si>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</si>
  <si>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</si>
  <si>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</si>
  <si>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</si>
  <si>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</si>
  <si>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</si>
  <si>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</si>
  <si>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</si>
  <si>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</si>
  <si>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</si>
  <si>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</si>
  <si>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</si>
  <si>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</si>
  <si>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</si>
  <si>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</si>
  <si>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</si>
  <si>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</si>
  <si>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</si>
  <si>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</si>
  <si>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</si>
  <si>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</si>
  <si>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</si>
  <si>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</si>
  <si>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</si>
  <si>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</si>
  <si>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</si>
  <si>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</si>
  <si>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</si>
  <si>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</si>
  <si>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</si>
  <si>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</si>
  <si>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</si>
  <si>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</si>
  <si>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</si>
  <si>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</si>
  <si>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</si>
  <si>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</si>
  <si>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</si>
  <si>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</si>
  <si>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</si>
  <si>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</si>
  <si>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</si>
  <si>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</si>
  <si>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</si>
  <si>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</si>
  <si>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</si>
  <si>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</si>
  <si>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</si>
  <si>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</si>
  <si>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</si>
  <si>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</si>
  <si>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</si>
  <si>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</si>
  <si>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</si>
  <si>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</si>
  <si>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</si>
  <si>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</si>
  <si>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</si>
  <si>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</si>
  <si>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</si>
  <si>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</si>
  <si>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</si>
  <si>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</si>
  <si>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</si>
  <si>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</si>
  <si>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</si>
  <si>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</si>
  <si>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</si>
  <si>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</si>
  <si>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</si>
  <si>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</si>
  <si>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</si>
  <si>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</si>
  <si>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</si>
  <si>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</si>
  <si>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</si>
  <si>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</si>
  <si>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</si>
  <si>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</si>
  <si>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</si>
  <si>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</si>
  <si>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</si>
  <si>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</si>
  <si>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</si>
  <si>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</si>
  <si>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</si>
  <si>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</si>
  <si>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</si>
  <si>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</si>
  <si>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</si>
  <si>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</si>
  <si>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</si>
  <si>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</si>
  <si>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</si>
  <si>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</si>
  <si>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</si>
  <si>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</si>
  <si>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</si>
  <si>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</si>
  <si>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</si>
  <si>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</si>
  <si>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</si>
  <si>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</si>
  <si>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</si>
  <si>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</si>
  <si>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</si>
  <si>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</si>
  <si>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</si>
  <si>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</si>
  <si>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</si>
  <si>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</si>
  <si>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</si>
  <si>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</si>
  <si>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</si>
  <si>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</si>
  <si>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</si>
  <si>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</si>
  <si>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</si>
  <si>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</si>
  <si>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</si>
  <si>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</si>
  <si>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</si>
  <si>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</si>
  <si>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</si>
  <si>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</si>
  <si>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</si>
  <si>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</si>
  <si>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</si>
  <si>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</si>
  <si>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</si>
  <si>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</si>
  <si>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</si>
  <si>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</si>
  <si>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</si>
  <si>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</si>
  <si>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</si>
  <si>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</si>
  <si>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</si>
  <si>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</si>
  <si>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</si>
  <si>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</si>
  <si>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</si>
  <si>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</si>
  <si>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</si>
  <si>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</si>
  <si>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</si>
  <si>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</si>
  <si>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</si>
  <si>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</si>
  <si>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</si>
  <si>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</si>
  <si>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</si>
  <si>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</si>
  <si>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</si>
  <si>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</si>
  <si>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</si>
  <si>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</si>
  <si>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</si>
  <si>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</si>
  <si>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</si>
  <si>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</si>
  <si>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</si>
  <si>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</si>
  <si>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</si>
  <si>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</si>
  <si>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</si>
  <si>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</si>
  <si>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</si>
  <si>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</si>
  <si>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</si>
  <si>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</si>
  <si>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</si>
  <si>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</si>
  <si>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</si>
  <si>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</si>
  <si>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</si>
  <si>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</si>
  <si>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</si>
  <si>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</si>
  <si>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</si>
  <si>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</si>
  <si>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</si>
  <si>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</si>
  <si>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</si>
  <si>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</si>
  <si>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</si>
  <si>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</si>
  <si>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</si>
  <si>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</si>
  <si>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</si>
  <si>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</si>
  <si>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</si>
  <si>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</si>
  <si>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</si>
  <si>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</si>
  <si>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</si>
  <si>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</si>
  <si>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</si>
  <si>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</si>
  <si>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</si>
  <si>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</si>
  <si>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</si>
  <si>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</si>
  <si>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</si>
  <si>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</si>
  <si>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</si>
  <si>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</si>
  <si>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</si>
  <si>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</si>
  <si>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</si>
  <si>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</si>
  <si>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</si>
  <si>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</si>
  <si>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</si>
  <si>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</si>
  <si>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</si>
  <si>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</si>
  <si>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</si>
  <si>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</si>
  <si>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</si>
  <si>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</si>
  <si>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</si>
  <si>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</si>
  <si>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</si>
  <si>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</si>
  <si>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</si>
  <si>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</si>
  <si>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</si>
  <si>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</si>
  <si>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</si>
  <si>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</si>
  <si>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</si>
  <si>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</si>
  <si>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</si>
  <si>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</si>
  <si>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</si>
  <si>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</si>
  <si>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</si>
  <si>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</si>
  <si>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</si>
  <si>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</si>
  <si>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</si>
  <si>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</si>
  <si>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</si>
  <si>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</si>
  <si>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</si>
  <si>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</si>
  <si>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</si>
  <si>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</si>
  <si>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</si>
  <si>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</si>
  <si>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</si>
  <si>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</si>
  <si>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</si>
  <si>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</si>
  <si>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</si>
  <si>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</si>
  <si>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</si>
  <si>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</si>
  <si>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</si>
  <si>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</si>
  <si>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</si>
  <si>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</si>
  <si>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</si>
  <si>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</si>
  <si>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</si>
  <si>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</si>
  <si>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</si>
  <si>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</si>
  <si>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</si>
  <si>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</si>
  <si>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</si>
  <si>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</si>
  <si>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</si>
  <si>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</si>
  <si>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</si>
  <si>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</si>
  <si>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</si>
  <si>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</si>
  <si>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</si>
  <si>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</si>
  <si>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</si>
  <si>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</si>
  <si>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</si>
  <si>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</si>
  <si>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</si>
  <si>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</si>
  <si>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</si>
  <si>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</si>
  <si>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</si>
  <si>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</si>
  <si>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</si>
  <si>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</si>
  <si>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</si>
  <si>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</si>
  <si>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</si>
  <si>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</si>
  <si>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</si>
  <si>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</si>
  <si>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</si>
  <si>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</si>
  <si>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</si>
  <si>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</si>
  <si>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</si>
  <si>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</si>
  <si>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</si>
  <si>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</si>
  <si>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</si>
  <si>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</si>
  <si>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</si>
  <si>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</si>
  <si>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</si>
  <si>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</si>
  <si>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</si>
  <si>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</si>
  <si>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</si>
  <si>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</si>
  <si>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</si>
  <si>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</si>
  <si>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</si>
  <si>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</si>
  <si>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</si>
  <si>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</si>
  <si>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</si>
  <si>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</si>
  <si>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</si>
  <si>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</si>
  <si>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</si>
  <si>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</si>
  <si>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</si>
  <si>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</si>
  <si>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</si>
  <si>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</si>
  <si>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</si>
  <si>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</si>
  <si>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</si>
  <si>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</si>
  <si>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</si>
  <si>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</si>
  <si>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</si>
  <si>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</si>
  <si>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</si>
  <si>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</si>
  <si>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</si>
  <si>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</si>
  <si>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</si>
  <si>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</si>
  <si>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</si>
  <si>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</si>
  <si>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</si>
  <si>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</si>
  <si>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</si>
  <si>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</si>
  <si>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</si>
  <si>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</si>
  <si>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</si>
  <si>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</si>
  <si>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</si>
  <si>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</si>
  <si>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</si>
  <si>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</si>
  <si>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</si>
  <si>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</si>
  <si>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</si>
  <si>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</si>
  <si>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</si>
  <si>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</si>
  <si>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</si>
  <si>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</si>
  <si>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</si>
  <si>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</si>
  <si>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</si>
  <si>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</si>
  <si>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</si>
  <si>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</si>
  <si>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</si>
  <si>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</si>
  <si>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</si>
  <si>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</si>
  <si>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</si>
  <si>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</si>
  <si>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</si>
  <si>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</si>
  <si>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</si>
  <si>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</si>
  <si>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</si>
  <si>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</si>
  <si>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</si>
  <si>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</si>
  <si>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</si>
  <si>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</si>
  <si>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</si>
  <si>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</si>
  <si>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</si>
  <si>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</si>
  <si>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</si>
  <si>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</si>
  <si>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</si>
  <si>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</si>
  <si>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</si>
  <si>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</si>
  <si>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</si>
  <si>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</si>
  <si>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</si>
  <si>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</si>
  <si>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</si>
  <si>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</si>
  <si>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</si>
  <si>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</si>
  <si>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</si>
  <si>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</si>
  <si>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</si>
  <si>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</si>
  <si>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</si>
  <si>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</si>
  <si>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</si>
  <si>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</si>
  <si>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</si>
  <si>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</si>
  <si>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</si>
  <si>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</si>
  <si>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</si>
  <si>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</si>
  <si>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</si>
  <si>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</si>
  <si>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</si>
  <si>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</si>
  <si>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</si>
  <si>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</si>
  <si>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</si>
  <si>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</si>
  <si>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</si>
  <si>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</si>
  <si>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</si>
  <si>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</si>
  <si>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</si>
  <si>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</si>
  <si>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</si>
  <si>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</si>
  <si>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</si>
  <si>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</si>
  <si>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</si>
  <si>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</si>
  <si>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</si>
  <si>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</si>
  <si>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</si>
  <si>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</si>
  <si>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</si>
  <si>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</si>
  <si>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</si>
  <si>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</si>
  <si>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</si>
  <si>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</si>
  <si>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</si>
  <si>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</si>
  <si>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</si>
  <si>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</si>
  <si>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</si>
  <si>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</si>
  <si>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</si>
  <si>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</si>
  <si>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</si>
  <si>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</si>
  <si>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</si>
  <si>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</si>
  <si>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</si>
  <si>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</si>
  <si>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</si>
  <si>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</si>
  <si>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</si>
  <si>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</si>
  <si>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</si>
  <si>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</si>
  <si>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</si>
  <si>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</si>
  <si>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</si>
  <si>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</si>
  <si>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</si>
  <si>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</si>
  <si>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</si>
  <si>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</si>
  <si>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</si>
  <si>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</si>
  <si>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</si>
  <si>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</si>
  <si>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</si>
  <si>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</si>
  <si>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</si>
  <si>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</si>
  <si>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</si>
  <si>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</si>
  <si>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</si>
  <si>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</si>
  <si>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</si>
  <si>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</si>
  <si>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</si>
  <si>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</si>
  <si>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</si>
  <si>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</si>
  <si>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</si>
  <si>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</si>
  <si>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</si>
  <si>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</si>
  <si>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</si>
  <si>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</si>
  <si>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</si>
  <si>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</si>
  <si>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</si>
  <si>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</si>
  <si>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</si>
  <si>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</si>
  <si>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</si>
  <si>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</si>
  <si>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</si>
  <si>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</si>
  <si>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</si>
  <si>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</si>
  <si>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</si>
  <si>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</si>
  <si>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</si>
  <si>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</si>
  <si>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</si>
  <si>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</si>
  <si>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</si>
  <si>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</si>
  <si>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</si>
  <si>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</si>
  <si>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</si>
  <si>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</si>
  <si>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</si>
  <si>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</si>
  <si>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</si>
  <si>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</si>
  <si>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</si>
  <si>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</si>
  <si>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</si>
  <si>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</si>
  <si>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</si>
  <si>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</si>
  <si>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</si>
  <si>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</si>
  <si>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</si>
  <si>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</si>
  <si>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</si>
  <si>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</si>
  <si>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</si>
  <si>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</si>
  <si>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</si>
  <si>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</si>
  <si>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</si>
  <si>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</si>
  <si>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</si>
  <si>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</si>
  <si>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</si>
  <si>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</si>
  <si>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</si>
  <si>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</si>
  <si>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</si>
  <si>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</si>
  <si>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</si>
  <si>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</si>
  <si>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</si>
  <si>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</si>
  <si>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</si>
  <si>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</si>
  <si>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</si>
  <si>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</si>
  <si>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</si>
  <si>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</si>
  <si>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</si>
  <si>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</si>
  <si>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</si>
  <si>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</si>
  <si>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</si>
  <si>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</si>
  <si>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</si>
  <si>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</si>
  <si>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</si>
  <si>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</si>
  <si>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</si>
  <si>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</si>
  <si>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</si>
  <si>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</si>
  <si>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</si>
  <si>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</si>
  <si>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</si>
  <si>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</si>
  <si>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</si>
  <si>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</si>
  <si>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</si>
  <si>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</si>
  <si>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</si>
  <si>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</si>
  <si>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</si>
  <si>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</si>
  <si>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</si>
  <si>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</si>
  <si>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</si>
  <si>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</si>
  <si>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</si>
  <si>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</si>
  <si>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</si>
  <si>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</si>
  <si>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</si>
  <si>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</si>
  <si>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</si>
  <si>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</si>
  <si>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</si>
  <si>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</si>
  <si>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</si>
  <si>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</si>
  <si>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</si>
  <si>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</si>
  <si>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</si>
  <si>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</si>
  <si>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</si>
  <si>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</si>
  <si>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</si>
  <si>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</si>
  <si>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</si>
  <si>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</si>
  <si>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</si>
  <si>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</si>
  <si>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</si>
  <si>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</si>
  <si>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</si>
  <si>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</si>
  <si>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</si>
  <si>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</si>
  <si>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</si>
  <si>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</si>
  <si>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</si>
  <si>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</si>
  <si>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</si>
  <si>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</si>
  <si>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</si>
  <si>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</si>
  <si>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</si>
  <si>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</si>
  <si>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</si>
  <si>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</si>
  <si>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</si>
  <si>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</si>
  <si>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</si>
  <si>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</si>
  <si>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</si>
  <si>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</si>
  <si>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</si>
  <si>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</si>
  <si>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</si>
  <si>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</si>
  <si>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</si>
  <si>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</si>
  <si>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</si>
  <si>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</si>
  <si>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</si>
  <si>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</si>
  <si>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</si>
  <si>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</si>
  <si>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</si>
  <si>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</si>
  <si>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</si>
  <si>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</si>
  <si>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</si>
  <si>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</si>
  <si>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</si>
  <si>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</si>
  <si>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</si>
  <si>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</si>
  <si>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</si>
  <si>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</si>
  <si>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</si>
  <si>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</si>
  <si>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</si>
  <si>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</si>
  <si>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</si>
  <si>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</si>
  <si>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</si>
  <si>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</si>
  <si>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</si>
  <si>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</si>
  <si>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</si>
  <si>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</si>
  <si>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</si>
  <si>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</si>
  <si>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</si>
  <si>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</si>
  <si>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</si>
  <si>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</si>
  <si>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</si>
  <si>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</si>
  <si>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</si>
  <si>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</si>
  <si>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</si>
  <si>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</si>
  <si>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</si>
  <si>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</si>
  <si>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</si>
  <si>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</si>
  <si>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</si>
  <si>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</si>
  <si>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</si>
  <si>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</si>
  <si>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</si>
  <si>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</si>
  <si>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</si>
  <si>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</si>
  <si>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</si>
  <si>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</si>
  <si>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</si>
  <si>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</si>
  <si>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</si>
  <si>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</si>
  <si>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</si>
  <si>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</si>
  <si>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</si>
  <si>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</si>
  <si>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</si>
  <si>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</si>
  <si>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</si>
  <si>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</si>
  <si>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</si>
  <si>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</si>
  <si>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</si>
  <si>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</si>
  <si>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</si>
  <si>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</si>
  <si>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</si>
  <si>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</si>
  <si>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</si>
  <si>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</si>
  <si>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</si>
  <si>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</si>
  <si>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</si>
  <si>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</si>
  <si>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</si>
  <si>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</si>
  <si>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</si>
  <si>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</si>
  <si>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</si>
  <si>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</si>
  <si>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</si>
  <si>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</si>
  <si>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</si>
  <si>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</si>
  <si>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</si>
  <si>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</si>
  <si>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</si>
  <si>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</si>
  <si>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</si>
  <si>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</si>
  <si>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</si>
  <si>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</si>
  <si>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</si>
  <si>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</si>
  <si>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</si>
  <si>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</si>
  <si>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</si>
  <si>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</si>
  <si>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</si>
  <si>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</si>
  <si>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</si>
  <si>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</si>
  <si>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</si>
  <si>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</si>
  <si>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</si>
  <si>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</si>
  <si>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</si>
  <si>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</si>
  <si>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</si>
  <si>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</si>
  <si>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</si>
  <si>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</si>
  <si>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</si>
  <si>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</si>
  <si>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</si>
  <si>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</si>
  <si>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</si>
  <si>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</si>
  <si>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</si>
  <si>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</si>
  <si>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</si>
  <si>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</si>
  <si>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</si>
  <si>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</si>
  <si>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</si>
  <si>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</si>
  <si>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</si>
  <si>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</si>
  <si>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</si>
  <si>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</si>
  <si>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</si>
  <si>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</si>
  <si>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</si>
  <si>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</si>
  <si>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</si>
  <si>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</si>
  <si>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</si>
  <si>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</si>
  <si>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</si>
  <si>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</si>
  <si>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</si>
  <si>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</si>
  <si>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</si>
  <si>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</si>
  <si>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</si>
  <si>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</si>
  <si>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</si>
  <si>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</si>
  <si>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</si>
  <si>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</si>
  <si>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</si>
  <si>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</si>
  <si>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</si>
  <si>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</si>
  <si>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</si>
  <si>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</si>
  <si>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</si>
  <si>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</si>
  <si>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</si>
  <si>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</si>
  <si>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</si>
  <si>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</si>
  <si>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</si>
  <si>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</si>
  <si>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</si>
  <si>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</si>
  <si>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</si>
  <si>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</si>
  <si>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</si>
  <si>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</si>
  <si>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</si>
  <si>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</si>
  <si>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</si>
  <si>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</si>
  <si>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</si>
  <si>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</si>
  <si>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</si>
  <si>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</si>
  <si>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</si>
  <si>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</si>
  <si>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</si>
  <si>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</si>
  <si>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</si>
  <si>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</si>
  <si>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</si>
  <si>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</si>
  <si>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</si>
  <si>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</si>
  <si>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</si>
  <si>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</si>
  <si>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</si>
  <si>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</si>
  <si>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</si>
  <si>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</si>
  <si>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</si>
  <si>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</si>
  <si>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</si>
  <si>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</si>
  <si>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</si>
  <si>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</si>
  <si>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</si>
  <si>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</si>
  <si>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</si>
  <si>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</si>
  <si>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</si>
  <si>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</si>
  <si>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</si>
  <si>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</si>
  <si>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</si>
  <si>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</si>
  <si>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</si>
  <si>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</si>
  <si>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</si>
  <si>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</si>
  <si>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</si>
  <si>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</si>
  <si>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</si>
  <si>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</si>
  <si>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</si>
  <si>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</si>
  <si>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</si>
  <si>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</si>
  <si>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</si>
  <si>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</si>
  <si>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</si>
  <si>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</si>
  <si>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</si>
  <si>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</si>
  <si>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</si>
  <si>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</si>
  <si>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</si>
  <si>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</si>
  <si>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</si>
  <si>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</si>
  <si>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</si>
  <si>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</si>
  <si>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</si>
  <si>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</si>
  <si>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</si>
  <si>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</si>
  <si>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</si>
  <si>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</si>
  <si>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</si>
  <si>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</si>
  <si>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</si>
  <si>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</si>
  <si>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</si>
  <si>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</si>
  <si>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</si>
  <si>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</si>
  <si>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</si>
  <si>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</si>
  <si>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</si>
  <si>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</si>
  <si>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</si>
  <si>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</si>
  <si>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</si>
  <si>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</si>
  <si>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</si>
  <si>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</si>
  <si>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</si>
  <si>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</si>
  <si>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</si>
  <si>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</si>
  <si>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</si>
  <si>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</si>
  <si>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</si>
  <si>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</si>
  <si>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</si>
  <si>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</si>
  <si>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</si>
  <si>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</si>
  <si>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</si>
  <si>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</si>
  <si>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</si>
  <si>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</si>
  <si>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</si>
  <si>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</si>
  <si>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</si>
  <si>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</si>
  <si>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○○ホームヘルプ</t>
    <phoneticPr fontId="6"/>
  </si>
  <si>
    <t>××ホームヘルプ</t>
    <phoneticPr fontId="6"/>
  </si>
  <si>
    <t>△△ホームヘルプ</t>
    <phoneticPr fontId="6"/>
  </si>
  <si>
    <t>■■ホームヘルプ</t>
    <phoneticPr fontId="6"/>
  </si>
  <si>
    <t>◇◇ホームヘルプ</t>
    <phoneticPr fontId="6"/>
  </si>
  <si>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</si>
  <si>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</si>
  <si>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</si>
  <si>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</si>
  <si>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</si>
  <si>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</si>
  <si>
    <t>向日市</t>
    <rPh sb="0" eb="2">
      <t>ムコウ</t>
    </rPh>
    <rPh sb="2" eb="3">
      <t>シ</t>
    </rPh>
    <phoneticPr fontId="1"/>
  </si>
  <si>
    <t>ムコウシケアサービス</t>
    <phoneticPr fontId="1"/>
  </si>
  <si>
    <t>向日市ケアサービス</t>
    <phoneticPr fontId="1"/>
  </si>
  <si>
    <t>向日市寺戸町小佃５番地の１</t>
    <rPh sb="0" eb="3">
      <t>ムコウシ</t>
    </rPh>
    <rPh sb="3" eb="6">
      <t>テラドチョウ</t>
    </rPh>
    <rPh sb="6" eb="7">
      <t>ショウ</t>
    </rPh>
    <rPh sb="7" eb="8">
      <t>ツクダ</t>
    </rPh>
    <rPh sb="9" eb="11">
      <t>バンチ</t>
    </rPh>
    <phoneticPr fontId="1"/>
  </si>
  <si>
    <t>グランマークシティ３F</t>
    <phoneticPr fontId="1"/>
  </si>
  <si>
    <t>代表取締役</t>
    <rPh sb="0" eb="5">
      <t>ダイヒョウトリシマリヤク</t>
    </rPh>
    <phoneticPr fontId="1"/>
  </si>
  <si>
    <t>○○　△△</t>
    <phoneticPr fontId="1"/>
  </si>
  <si>
    <t>000-0000-0000</t>
    <phoneticPr fontId="1"/>
  </si>
  <si>
    <t>aaa@aaa.com</t>
    <phoneticPr fontId="1"/>
  </si>
  <si>
    <t>1111111111</t>
    <phoneticPr fontId="1"/>
  </si>
  <si>
    <t>京都府</t>
    <rPh sb="0" eb="3">
      <t>キョウトフ</t>
    </rPh>
    <phoneticPr fontId="9"/>
  </si>
  <si>
    <t>2222222222</t>
    <phoneticPr fontId="1"/>
  </si>
  <si>
    <t>3333333333</t>
    <phoneticPr fontId="1"/>
  </si>
  <si>
    <t>4444444444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</si>
</sst>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5750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4153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57508"/>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24506" y="263036"/>
          <a:ext cx="6710290"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30717"/>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82369"/>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2215</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2216</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2217</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2213</v>
      </c>
      <c r="N24" s="561"/>
      <c r="O24" s="562"/>
      <c r="P24" s="401" t="s">
        <v>9</v>
      </c>
      <c r="Q24" s="563" t="s">
        <v>2214</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2218</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2219</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2220</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2221</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2221</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2221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2222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2223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c r="A39" s="253"/>
      <c r="B39" s="410">
        <v>1</v>
      </c>
      <c r="C39" s="591" t="s">
        <v>2224</v>
      </c>
      <c r="D39" s="592"/>
      <c r="E39" s="592"/>
      <c r="F39" s="592"/>
      <c r="G39" s="592"/>
      <c r="H39" s="592"/>
      <c r="I39" s="592"/>
      <c r="J39" s="592"/>
      <c r="K39" s="592"/>
      <c r="L39" s="593"/>
      <c r="M39" s="588" t="s">
        <v>2225</v>
      </c>
      <c r="N39" s="589"/>
      <c r="O39" s="589"/>
      <c r="P39" s="589"/>
      <c r="Q39" s="590"/>
      <c r="R39" s="588" t="s">
        <v>2225</v>
      </c>
      <c r="S39" s="589"/>
      <c r="T39" s="589"/>
      <c r="U39" s="589"/>
      <c r="V39" s="590"/>
      <c r="W39" s="416" t="s">
        <v>1276</v>
      </c>
      <c r="X39" s="523" t="s">
        <v>2204</v>
      </c>
      <c r="Y39" s="36" t="s">
        <v>1971</v>
      </c>
      <c r="Z39" s="411" t="str">
        <f>IFERROR(VLOOKUP(Y39, 【参考】数式用!$A$2:$B$48, 2, FALSE), "")</f>
        <v>76</v>
      </c>
      <c r="AA39" s="412"/>
    </row>
    <row r="40" spans="1:27" ht="33.9" customHeight="1">
      <c r="A40" s="253"/>
      <c r="B40" s="413">
        <f>B39+1</f>
        <v>2</v>
      </c>
      <c r="C40" s="577" t="s">
        <v>2226</v>
      </c>
      <c r="D40" s="578"/>
      <c r="E40" s="578"/>
      <c r="F40" s="578"/>
      <c r="G40" s="578"/>
      <c r="H40" s="578"/>
      <c r="I40" s="578"/>
      <c r="J40" s="578"/>
      <c r="K40" s="578"/>
      <c r="L40" s="579"/>
      <c r="M40" s="584" t="s">
        <v>2225</v>
      </c>
      <c r="N40" s="585"/>
      <c r="O40" s="585"/>
      <c r="P40" s="585"/>
      <c r="Q40" s="586"/>
      <c r="R40" s="584" t="s">
        <v>2225</v>
      </c>
      <c r="S40" s="585"/>
      <c r="T40" s="585"/>
      <c r="U40" s="585"/>
      <c r="V40" s="586"/>
      <c r="W40" s="416" t="s">
        <v>1276</v>
      </c>
      <c r="X40" s="523" t="s">
        <v>2205</v>
      </c>
      <c r="Y40" s="2" t="s">
        <v>1999</v>
      </c>
      <c r="Z40" s="411" t="str">
        <f>IFERROR(VLOOKUP(Y40, 【参考】数式用!$A$2:$B$48, 2, FALSE), "")</f>
        <v>73</v>
      </c>
      <c r="AA40" s="412"/>
    </row>
    <row r="41" spans="1:27" ht="33.9" customHeight="1">
      <c r="A41" s="253"/>
      <c r="B41" s="413">
        <f t="shared" ref="B41:B104" si="0">B40+1</f>
        <v>3</v>
      </c>
      <c r="C41" s="577" t="s">
        <v>2227</v>
      </c>
      <c r="D41" s="578"/>
      <c r="E41" s="578"/>
      <c r="F41" s="578"/>
      <c r="G41" s="578"/>
      <c r="H41" s="578"/>
      <c r="I41" s="578"/>
      <c r="J41" s="578"/>
      <c r="K41" s="578"/>
      <c r="L41" s="579"/>
      <c r="M41" s="1062" t="s">
        <v>2225</v>
      </c>
      <c r="N41" s="1063"/>
      <c r="O41" s="1063"/>
      <c r="P41" s="1063"/>
      <c r="Q41" s="1064"/>
      <c r="R41" s="1062" t="s">
        <v>2225</v>
      </c>
      <c r="S41" s="1063"/>
      <c r="T41" s="1063"/>
      <c r="U41" s="1063"/>
      <c r="V41" s="1064"/>
      <c r="W41" s="416" t="s">
        <v>1276</v>
      </c>
      <c r="X41" s="524" t="s">
        <v>2206</v>
      </c>
      <c r="Y41" s="2" t="s">
        <v>2011</v>
      </c>
      <c r="Z41" s="411" t="str">
        <f>IFERROR(VLOOKUP(Y41, 【参考】数式用!$A$2:$B$48, 2, FALSE), "")</f>
        <v>32</v>
      </c>
      <c r="AA41" s="412"/>
    </row>
    <row r="42" spans="1:27" ht="33.9" customHeight="1">
      <c r="A42" s="253"/>
      <c r="B42" s="413">
        <f t="shared" si="0"/>
        <v>4</v>
      </c>
      <c r="C42" s="577" t="s">
        <v>2228</v>
      </c>
      <c r="D42" s="578"/>
      <c r="E42" s="578"/>
      <c r="F42" s="578"/>
      <c r="G42" s="578"/>
      <c r="H42" s="578"/>
      <c r="I42" s="578"/>
      <c r="J42" s="578"/>
      <c r="K42" s="578"/>
      <c r="L42" s="579"/>
      <c r="M42" s="1062" t="s">
        <v>2225</v>
      </c>
      <c r="N42" s="1063"/>
      <c r="O42" s="1063"/>
      <c r="P42" s="1063"/>
      <c r="Q42" s="1064"/>
      <c r="R42" s="1062" t="s">
        <v>2225</v>
      </c>
      <c r="S42" s="1063"/>
      <c r="T42" s="1063"/>
      <c r="U42" s="1063"/>
      <c r="V42" s="1064"/>
      <c r="W42" s="416" t="s">
        <v>1276</v>
      </c>
      <c r="X42" s="524" t="s">
        <v>2207</v>
      </c>
      <c r="Y42" s="2" t="s">
        <v>2049</v>
      </c>
      <c r="Z42" s="411" t="str">
        <f>IFERROR(VLOOKUP(Y42, 【参考】数式用!$A$2:$B$48, 2, FALSE), "")</f>
        <v>A6</v>
      </c>
      <c r="AA42" s="412"/>
    </row>
    <row r="43" spans="1:27" ht="33.9" customHeight="1">
      <c r="A43" s="253"/>
      <c r="B43" s="413">
        <f t="shared" si="0"/>
        <v>5</v>
      </c>
      <c r="C43" s="577" t="s">
        <v>2224</v>
      </c>
      <c r="D43" s="578"/>
      <c r="E43" s="578"/>
      <c r="F43" s="578"/>
      <c r="G43" s="578"/>
      <c r="H43" s="578"/>
      <c r="I43" s="578"/>
      <c r="J43" s="578"/>
      <c r="K43" s="578"/>
      <c r="L43" s="579"/>
      <c r="M43" s="1062" t="s">
        <v>2225</v>
      </c>
      <c r="N43" s="1063"/>
      <c r="O43" s="1063"/>
      <c r="P43" s="1063"/>
      <c r="Q43" s="1064"/>
      <c r="R43" s="1062" t="s">
        <v>2225</v>
      </c>
      <c r="S43" s="1063"/>
      <c r="T43" s="1063"/>
      <c r="U43" s="1063"/>
      <c r="V43" s="1064"/>
      <c r="W43" s="416" t="s">
        <v>1276</v>
      </c>
      <c r="X43" s="524" t="s">
        <v>2208</v>
      </c>
      <c r="Y43" s="2" t="s">
        <v>2043</v>
      </c>
      <c r="Z43" s="411" t="str">
        <f>IFERROR(VLOOKUP(Y43, 【参考】数式用!$A$2:$B$48, 2, FALSE), "")</f>
        <v>A2</v>
      </c>
      <c r="AA43" s="412"/>
    </row>
    <row r="44" spans="1:27" ht="33.9"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向日市</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ムコウシケアサービス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向日市ケアサービス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向日市寺戸町小佃５番地の１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グランマークシティ３F</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2211</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2212</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34383906</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5"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1</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2693250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482.68820198644755</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95"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向日市ケアサービス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style="126" customWidth="1"/>
    <col min="38" max="38" width="10.77734375" style="126" customWidth="1"/>
    <col min="39" max="40" width="24.777343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向日市</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向日市ケアサービス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34383906</v>
      </c>
      <c r="O6" s="133" t="s">
        <v>41</v>
      </c>
      <c r="P6" s="134"/>
      <c r="Q6" s="134"/>
      <c r="R6" s="134"/>
      <c r="S6" s="134"/>
      <c r="T6" s="137"/>
      <c r="U6" s="137"/>
      <c r="V6" s="137"/>
      <c r="W6" s="947"/>
      <c r="X6" s="903" t="s">
        <v>2145</v>
      </c>
      <c r="Y6" s="783"/>
      <c r="Z6" s="783"/>
      <c r="AA6" s="904"/>
      <c r="AB6" s="138">
        <f>SUM(AI:AI)</f>
        <v>2</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2693250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京都府</v>
      </c>
      <c r="K14" s="421" t="str">
        <f>IF(基本情報入力シート!R39="","",基本情報入力シート!R39)</f>
        <v>京都府</v>
      </c>
      <c r="L14" s="421" t="str">
        <f>IF(基本情報入力シート!W39="","",基本情報入力シート!W39)</f>
        <v>向日市</v>
      </c>
      <c r="M14" s="417" t="str">
        <f>IF(基本情報入力シート!X39="","",基本情報入力シート!X39)</f>
        <v>○○ホームヘルプ</v>
      </c>
      <c r="N14" s="151" t="str">
        <f>IF(基本情報入力シート!Y39="","",基本情報入力シート!Y39)</f>
        <v>定期巡回・随時対応型訪問介護看護</v>
      </c>
      <c r="O14" s="167" t="s">
        <v>2126</v>
      </c>
      <c r="P14" s="525" t="s">
        <v>2126</v>
      </c>
      <c r="Q14" s="1000">
        <v>25140000</v>
      </c>
      <c r="R14" s="1001"/>
      <c r="S14" s="152">
        <f>IFERROR(ROUNDDOWN(Q14*VLOOKUP(N14,【参考】数式用!$AR$2:$AW$48,MATCH(P14,【参考】数式用!$AT$4:$AW$4)+2,FALSE)*0.5, 0), "")</f>
        <v>7439387</v>
      </c>
      <c r="T14" s="529" t="s">
        <v>2209</v>
      </c>
      <c r="U14" s="153" t="str">
        <f>IFERROR(IF(AG14&lt;&gt;"",Q14*VLOOKUP(N14,【参考】数式用!$AG$2:$AL$48,MATCH(P14,【参考】数式用!$AI$4:$AL$4,0)+2,0), ""), "")</f>
        <v/>
      </c>
      <c r="V14" s="41"/>
      <c r="W14" s="993"/>
      <c r="X14" s="994"/>
      <c r="Y14" s="40" t="s">
        <v>2210</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京都府</v>
      </c>
      <c r="K15" s="419" t="str">
        <f>IF(基本情報入力シート!R40="","",基本情報入力シート!R40)</f>
        <v>京都府</v>
      </c>
      <c r="L15" s="419" t="str">
        <f>IF(基本情報入力シート!W40="","",基本情報入力シート!W40)</f>
        <v>向日市</v>
      </c>
      <c r="M15" s="418" t="str">
        <f>IF(基本情報入力シート!X40="","",基本情報入力シート!X40)</f>
        <v>××ホームヘルプ</v>
      </c>
      <c r="N15" s="161" t="str">
        <f>IF(基本情報入力シート!Y40="","",基本情報入力シート!Y40)</f>
        <v>小規模多機能型居宅介護</v>
      </c>
      <c r="O15" s="168" t="s">
        <v>2153</v>
      </c>
      <c r="P15" s="526" t="s">
        <v>2153</v>
      </c>
      <c r="Q15" s="926">
        <v>20000000</v>
      </c>
      <c r="R15" s="927"/>
      <c r="S15" s="158">
        <f>IFERROR(ROUNDDOWN(Q15*VLOOKUP(N15,【参考】数式用!$AR$2:$AW$48,MATCH(P15,【参考】数式用!$AT$4:$AW$4)+2,FALSE)*0.5, 0), "")</f>
        <v>7260273</v>
      </c>
      <c r="T15" s="530" t="s">
        <v>2209</v>
      </c>
      <c r="U15" s="160" t="str">
        <f>IFERROR(IF(AG15&lt;&gt;"",Q15*VLOOKUP(N15,【参考】数式用!$AG$2:$AL$48,MATCH(P15,【参考】数式用!$AI$4:$AL$4,0)+2,0), ""), "")</f>
        <v/>
      </c>
      <c r="V15" s="42"/>
      <c r="W15" s="910">
        <v>1</v>
      </c>
      <c r="X15" s="911"/>
      <c r="Y15" s="43" t="s">
        <v>2210</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京都府</v>
      </c>
      <c r="K16" s="419" t="str">
        <f>IF(基本情報入力シート!R41="","",基本情報入力シート!R41)</f>
        <v>京都府</v>
      </c>
      <c r="L16" s="419" t="str">
        <f>IF(基本情報入力シート!W41="","",基本情報入力シート!W41)</f>
        <v>向日市</v>
      </c>
      <c r="M16" s="418" t="str">
        <f>IF(基本情報入力シート!X41="","",基本情報入力シート!X41)</f>
        <v>△△ホームヘルプ</v>
      </c>
      <c r="N16" s="161" t="str">
        <f>IF(基本情報入力シート!Y41="","",基本情報入力シート!Y41)</f>
        <v>認知症対応型共同生活介護</v>
      </c>
      <c r="O16" s="168" t="s">
        <v>2158</v>
      </c>
      <c r="P16" s="526" t="s">
        <v>2158</v>
      </c>
      <c r="Q16" s="926">
        <v>15000000</v>
      </c>
      <c r="R16" s="927"/>
      <c r="S16" s="158">
        <f>IFERROR(ROUNDDOWN(Q16*VLOOKUP(N16,【参考】数式用!$AR$2:$AW$48,MATCH(P16,【参考】数式用!$AT$4:$AW$4)+2,FALSE)*0.5, 0), "")</f>
        <v>6048387</v>
      </c>
      <c r="T16" s="530" t="s">
        <v>2209</v>
      </c>
      <c r="U16" s="160" t="str">
        <f>IFERROR(IF(AG16&lt;&gt;"",Q16*VLOOKUP(N16,【参考】数式用!$AG$2:$AL$48,MATCH(P16,【参考】数式用!$AI$4:$AL$4,0)+2,0), ""), "")</f>
        <v/>
      </c>
      <c r="V16" s="42"/>
      <c r="W16" s="910"/>
      <c r="X16" s="911"/>
      <c r="Y16" s="43" t="s">
        <v>2210</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京都府</v>
      </c>
      <c r="K17" s="419" t="str">
        <f>IF(基本情報入力シート!R42="","",基本情報入力シート!R42)</f>
        <v>京都府</v>
      </c>
      <c r="L17" s="419" t="str">
        <f>IF(基本情報入力シート!W42="","",基本情報入力シート!W42)</f>
        <v>向日市</v>
      </c>
      <c r="M17" s="418" t="str">
        <f>IF(基本情報入力シート!X42="","",基本情報入力シート!X42)</f>
        <v>■■ホームヘルプ</v>
      </c>
      <c r="N17" s="161" t="str">
        <f>IF(基本情報入力シート!Y42="","",基本情報入力シート!Y42)</f>
        <v>通所型サービス（独自）</v>
      </c>
      <c r="O17" s="168" t="s">
        <v>2159</v>
      </c>
      <c r="P17" s="526" t="s">
        <v>2159</v>
      </c>
      <c r="Q17" s="926">
        <v>11000000</v>
      </c>
      <c r="R17" s="927"/>
      <c r="S17" s="158">
        <f>IFERROR(ROUNDDOWN(Q17*VLOOKUP(N17,【参考】数式用!$AR$2:$AW$48,MATCH(P17,【参考】数式用!$AT$4:$AW$4)+2,FALSE)*0.5, 0), "")</f>
        <v>5500000</v>
      </c>
      <c r="T17" s="531" t="s">
        <v>2209</v>
      </c>
      <c r="U17" s="160" t="str">
        <f>IFERROR(IF(AG17&lt;&gt;"",Q17*VLOOKUP(N17,【参考】数式用!$AG$2:$AL$48,MATCH(P17,【参考】数式用!$AI$4:$AL$4,0)+2,0), ""), "")</f>
        <v/>
      </c>
      <c r="V17" s="42"/>
      <c r="W17" s="910"/>
      <c r="X17" s="911"/>
      <c r="Y17" s="43" t="s">
        <v>2210</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対象外</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京都府</v>
      </c>
      <c r="K18" s="419" t="str">
        <f>IF(基本情報入力シート!R43="","",基本情報入力シート!R43)</f>
        <v>京都府</v>
      </c>
      <c r="L18" s="419" t="str">
        <f>IF(基本情報入力シート!W43="","",基本情報入力シート!W43)</f>
        <v>向日市</v>
      </c>
      <c r="M18" s="418" t="str">
        <f>IF(基本情報入力シート!X43="","",基本情報入力シート!X43)</f>
        <v>◇◇ホームヘルプ</v>
      </c>
      <c r="N18" s="161" t="str">
        <f>IF(基本情報入力シート!Y43="","",基本情報入力シート!Y43)</f>
        <v>訪問型サービス（独自）</v>
      </c>
      <c r="O18" s="168" t="s">
        <v>2160</v>
      </c>
      <c r="P18" s="527" t="s">
        <v>2153</v>
      </c>
      <c r="Q18" s="926">
        <v>25137000</v>
      </c>
      <c r="R18" s="927"/>
      <c r="S18" s="158">
        <f>IFERROR(ROUNDDOWN(Q18*VLOOKUP(N18,【参考】数式用!$AR$2:$AW$48,MATCH(P18,【参考】数式用!$AT$4:$AW$4)+2,FALSE)*0.5, 0), "")</f>
        <v>8135859</v>
      </c>
      <c r="T18" s="530" t="s">
        <v>2209</v>
      </c>
      <c r="U18" s="160">
        <f>IFERROR(IF(AG18&lt;&gt;"",Q18*VLOOKUP(N18,【参考】数式用!$AG$2:$AL$48,MATCH(P18,【参考】数式用!$AI$4:$AL$4,0)+2,0), ""), "")</f>
        <v>2693250</v>
      </c>
      <c r="V18" s="42" t="s">
        <v>2209</v>
      </c>
      <c r="W18" s="910">
        <v>1</v>
      </c>
      <c r="X18" s="911"/>
      <c r="Y18" s="43" t="s">
        <v>2210</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対象外</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t="s">
        <v>2161</v>
      </c>
      <c r="P19" s="527" t="s">
        <v>2153</v>
      </c>
      <c r="Q19" s="926">
        <v>25137000</v>
      </c>
      <c r="R19" s="927"/>
      <c r="S19" s="158" t="str">
        <f>IFERROR(ROUNDDOWN(Q19*VLOOKUP(N19,【参考】数式用!$AR$2:$AW$48,MATCH(P19,【参考】数式用!$AT$4:$AW$4)+2,FALSE)*0.5, 0), "")</f>
        <v/>
      </c>
      <c r="T19" s="530" t="s">
        <v>2209</v>
      </c>
      <c r="U19" s="160" t="str">
        <f>IFERROR(IF(AG19&lt;&gt;"",Q19*VLOOKUP(N19,【参考】数式用!$AG$2:$AL$48,MATCH(P19,【参考】数式用!$AI$4:$AL$4,0)+2,0), ""), "")</f>
        <v/>
      </c>
      <c r="V19" s="42"/>
      <c r="W19" s="910">
        <v>1</v>
      </c>
      <c r="X19" s="911"/>
      <c r="Y19" s="43" t="s">
        <v>2210</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t="s">
        <v>2162</v>
      </c>
      <c r="P20" s="528" t="s">
        <v>2153</v>
      </c>
      <c r="Q20" s="926">
        <v>9000000</v>
      </c>
      <c r="R20" s="927"/>
      <c r="S20" s="158" t="str">
        <f>IFERROR(ROUNDDOWN(Q20*VLOOKUP(N20,【参考】数式用!$AR$2:$AW$48,MATCH(P20,【参考】数式用!$AT$4:$AW$4)+2,FALSE)*0.5, 0), "")</f>
        <v/>
      </c>
      <c r="T20" s="531" t="s">
        <v>2209</v>
      </c>
      <c r="U20" s="160" t="str">
        <f>IFERROR(IF(AG20&lt;&gt;"",Q20*VLOOKUP(N20,【参考】数式用!$AG$2:$AL$48,MATCH(P20,【参考】数式用!$AI$4:$AL$4,0)+2,0), ""), "")</f>
        <v/>
      </c>
      <c r="V20" s="42" t="s">
        <v>2209</v>
      </c>
      <c r="W20" s="910">
        <v>1</v>
      </c>
      <c r="X20" s="911"/>
      <c r="Y20" s="43" t="s">
        <v>2210</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t="s">
        <v>2163</v>
      </c>
      <c r="P21" s="528" t="s">
        <v>2153</v>
      </c>
      <c r="Q21" s="926">
        <v>9000001</v>
      </c>
      <c r="R21" s="927"/>
      <c r="S21" s="158" t="str">
        <f>IFERROR(ROUNDDOWN(Q21*VLOOKUP(N21,【参考】数式用!$AR$2:$AW$48,MATCH(P21,【参考】数式用!$AT$4:$AW$4)+2,FALSE)*0.5, 0), "")</f>
        <v/>
      </c>
      <c r="T21" s="530" t="s">
        <v>2209</v>
      </c>
      <c r="U21" s="160" t="str">
        <f>IFERROR(IF(AG21&lt;&gt;"",Q21*VLOOKUP(N21,【参考】数式用!$AG$2:$AL$48,MATCH(P21,【参考】数式用!$AI$4:$AL$4,0)+2,0), ""), "")</f>
        <v/>
      </c>
      <c r="V21" s="42"/>
      <c r="W21" s="910"/>
      <c r="X21" s="911"/>
      <c r="Y21" s="43" t="s">
        <v>2210</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t="s">
        <v>2164</v>
      </c>
      <c r="P22" s="527" t="s">
        <v>2153</v>
      </c>
      <c r="Q22" s="926">
        <v>8000000</v>
      </c>
      <c r="R22" s="927"/>
      <c r="S22" s="158" t="str">
        <f>IFERROR(ROUNDDOWN(Q22*VLOOKUP(N22,【参考】数式用!$AR$2:$AW$48,MATCH(P22,【参考】数式用!$AT$4:$AW$4)+2,FALSE)*0.5, 0), "")</f>
        <v/>
      </c>
      <c r="T22" s="530" t="s">
        <v>2209</v>
      </c>
      <c r="U22" s="160" t="str">
        <f>IFERROR(IF(AG22&lt;&gt;"",Q22*VLOOKUP(N22,【参考】数式用!$AG$2:$AL$48,MATCH(P22,【参考】数式用!$AI$4:$AL$4,0)+2,0), ""), "")</f>
        <v/>
      </c>
      <c r="V22" s="42" t="s">
        <v>2209</v>
      </c>
      <c r="W22" s="910">
        <v>1</v>
      </c>
      <c r="X22" s="911"/>
      <c r="Y22" s="43" t="s">
        <v>2210</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t="s">
        <v>2165</v>
      </c>
      <c r="P23" s="528" t="s">
        <v>2153</v>
      </c>
      <c r="Q23" s="926">
        <v>9025200</v>
      </c>
      <c r="R23" s="927"/>
      <c r="S23" s="158" t="str">
        <f>IFERROR(ROUNDDOWN(Q23*VLOOKUP(N23,【参考】数式用!$AR$2:$AW$48,MATCH(P23,【参考】数式用!$AT$4:$AW$4)+2,FALSE)*0.5, 0), "")</f>
        <v/>
      </c>
      <c r="T23" s="531" t="s">
        <v>2209</v>
      </c>
      <c r="U23" s="160" t="str">
        <f>IFERROR(IF(AG23&lt;&gt;"",Q23*VLOOKUP(N23,【参考】数式用!$AG$2:$AL$48,MATCH(P23,【参考】数式用!$AI$4:$AL$4,0)+2,0), ""), "")</f>
        <v/>
      </c>
      <c r="V23" s="42" t="s">
        <v>2209</v>
      </c>
      <c r="W23" s="910">
        <v>1</v>
      </c>
      <c r="X23" s="911"/>
      <c r="Y23" s="43" t="s">
        <v>2210</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t="s">
        <v>2166</v>
      </c>
      <c r="P24" s="528" t="s">
        <v>2153</v>
      </c>
      <c r="Q24" s="926">
        <v>8591000</v>
      </c>
      <c r="R24" s="927"/>
      <c r="S24" s="158" t="str">
        <f>IFERROR(ROUNDDOWN(Q24*VLOOKUP(N24,【参考】数式用!$AR$2:$AW$48,MATCH(P24,【参考】数式用!$AT$4:$AW$4)+2,FALSE)*0.5, 0), "")</f>
        <v/>
      </c>
      <c r="T24" s="530" t="s">
        <v>2209</v>
      </c>
      <c r="U24" s="160" t="str">
        <f>IFERROR(IF(AG24&lt;&gt;"",Q24*VLOOKUP(N24,【参考】数式用!$AG$2:$AL$48,MATCH(P24,【参考】数式用!$AI$4:$AL$4,0)+2,0), ""), "")</f>
        <v/>
      </c>
      <c r="V24" s="42"/>
      <c r="W24" s="910">
        <v>1</v>
      </c>
      <c r="X24" s="911"/>
      <c r="Y24" s="43" t="s">
        <v>2210</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t="s">
        <v>2167</v>
      </c>
      <c r="P25" s="527" t="s">
        <v>2153</v>
      </c>
      <c r="Q25" s="926">
        <v>8591000</v>
      </c>
      <c r="R25" s="927"/>
      <c r="S25" s="158" t="str">
        <f>IFERROR(ROUNDDOWN(Q25*VLOOKUP(N25,【参考】数式用!$AR$2:$AW$48,MATCH(P25,【参考】数式用!$AT$4:$AW$4)+2,FALSE)*0.5, 0), "")</f>
        <v/>
      </c>
      <c r="T25" s="530" t="s">
        <v>2209</v>
      </c>
      <c r="U25" s="160" t="str">
        <f>IFERROR(IF(AG25&lt;&gt;"",Q25*VLOOKUP(N25,【参考】数式用!$AG$2:$AL$48,MATCH(P25,【参考】数式用!$AI$4:$AL$4,0)+2,0), ""), "")</f>
        <v/>
      </c>
      <c r="V25" s="42" t="s">
        <v>2209</v>
      </c>
      <c r="W25" s="910"/>
      <c r="X25" s="911"/>
      <c r="Y25" s="43" t="s">
        <v>2210</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t="s">
        <v>2168</v>
      </c>
      <c r="P26" s="527" t="s">
        <v>2153</v>
      </c>
      <c r="Q26" s="926">
        <v>12557000</v>
      </c>
      <c r="R26" s="927"/>
      <c r="S26" s="158" t="str">
        <f>IFERROR(ROUNDDOWN(Q26*VLOOKUP(N26,【参考】数式用!$AR$2:$AW$48,MATCH(P26,【参考】数式用!$AT$4:$AW$4)+2,FALSE)*0.5, 0), "")</f>
        <v/>
      </c>
      <c r="T26" s="531" t="s">
        <v>2209</v>
      </c>
      <c r="U26" s="160" t="str">
        <f>IFERROR(IF(AG26&lt;&gt;"",Q26*VLOOKUP(N26,【参考】数式用!$AG$2:$AL$48,MATCH(P26,【参考】数式用!$AI$4:$AL$4,0)+2,0), ""), "")</f>
        <v/>
      </c>
      <c r="V26" s="42"/>
      <c r="W26" s="910">
        <v>1</v>
      </c>
      <c r="X26" s="911"/>
      <c r="Y26" s="43" t="s">
        <v>2210</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t="s">
        <v>2169</v>
      </c>
      <c r="P27" s="528" t="s">
        <v>2153</v>
      </c>
      <c r="Q27" s="926">
        <v>12557000</v>
      </c>
      <c r="R27" s="927"/>
      <c r="S27" s="158" t="str">
        <f>IFERROR(ROUNDDOWN(Q27*VLOOKUP(N27,【参考】数式用!$AR$2:$AW$48,MATCH(P27,【参考】数式用!$AT$4:$AW$4)+2,FALSE)*0.5, 0), "")</f>
        <v/>
      </c>
      <c r="T27" s="530" t="s">
        <v>2209</v>
      </c>
      <c r="U27" s="160" t="str">
        <f>IFERROR(IF(AG27&lt;&gt;"",Q27*VLOOKUP(N27,【参考】数式用!$AG$2:$AL$48,MATCH(P27,【参考】数式用!$AI$4:$AL$4,0)+2,0), ""), "")</f>
        <v/>
      </c>
      <c r="V27" s="42" t="s">
        <v>2209</v>
      </c>
      <c r="W27" s="910"/>
      <c r="X27" s="911"/>
      <c r="Y27" s="43" t="s">
        <v>2210</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t="s">
        <v>2170</v>
      </c>
      <c r="P28" s="528" t="s">
        <v>2153</v>
      </c>
      <c r="Q28" s="926">
        <v>12557000</v>
      </c>
      <c r="R28" s="927"/>
      <c r="S28" s="158" t="str">
        <f>IFERROR(ROUNDDOWN(Q28*VLOOKUP(N28,【参考】数式用!$AR$2:$AW$48,MATCH(P28,【参考】数式用!$AT$4:$AW$4)+2,FALSE)*0.5, 0), "")</f>
        <v/>
      </c>
      <c r="T28" s="530" t="s">
        <v>2209</v>
      </c>
      <c r="U28" s="160" t="str">
        <f>IFERROR(IF(AG28&lt;&gt;"",Q28*VLOOKUP(N28,【参考】数式用!$AG$2:$AL$48,MATCH(P28,【参考】数式用!$AI$4:$AL$4,0)+2,0), ""), "")</f>
        <v/>
      </c>
      <c r="V28" s="42" t="s">
        <v>2209</v>
      </c>
      <c r="W28" s="910"/>
      <c r="X28" s="911"/>
      <c r="Y28" s="43" t="s">
        <v>2210</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t="s">
        <v>2171</v>
      </c>
      <c r="P29" s="527" t="s">
        <v>2153</v>
      </c>
      <c r="Q29" s="926">
        <v>12557000</v>
      </c>
      <c r="R29" s="927"/>
      <c r="S29" s="158" t="str">
        <f>IFERROR(ROUNDDOWN(Q29*VLOOKUP(N29,【参考】数式用!$AR$2:$AW$48,MATCH(P29,【参考】数式用!$AT$4:$AW$4)+2,FALSE)*0.5, 0), "")</f>
        <v/>
      </c>
      <c r="T29" s="531" t="s">
        <v>2209</v>
      </c>
      <c r="U29" s="160" t="str">
        <f>IFERROR(IF(AG29&lt;&gt;"",Q29*VLOOKUP(N29,【参考】数式用!$AG$2:$AL$48,MATCH(P29,【参考】数式用!$AI$4:$AL$4,0)+2,0), ""), "")</f>
        <v/>
      </c>
      <c r="V29" s="42" t="s">
        <v>2209</v>
      </c>
      <c r="W29" s="910">
        <v>1</v>
      </c>
      <c r="X29" s="911"/>
      <c r="Y29" s="43" t="s">
        <v>2210</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t="s">
        <v>2172</v>
      </c>
      <c r="P30" s="528" t="s">
        <v>2153</v>
      </c>
      <c r="Q30" s="926">
        <v>12557000</v>
      </c>
      <c r="R30" s="927"/>
      <c r="S30" s="158" t="str">
        <f>IFERROR(ROUNDDOWN(Q30*VLOOKUP(N30,【参考】数式用!$AR$2:$AW$48,MATCH(P30,【参考】数式用!$AT$4:$AW$4)+2,FALSE)*0.5, 0), "")</f>
        <v/>
      </c>
      <c r="T30" s="530" t="s">
        <v>2209</v>
      </c>
      <c r="U30" s="160" t="str">
        <f>IFERROR(IF(AG30&lt;&gt;"",Q30*VLOOKUP(N30,【参考】数式用!$AG$2:$AL$48,MATCH(P30,【参考】数式用!$AI$4:$AL$4,0)+2,0), ""), "")</f>
        <v/>
      </c>
      <c r="V30" s="42"/>
      <c r="W30" s="910"/>
      <c r="X30" s="911"/>
      <c r="Y30" s="43" t="s">
        <v>2210</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t="s">
        <v>2173</v>
      </c>
      <c r="P31" s="528" t="s">
        <v>2153</v>
      </c>
      <c r="Q31" s="926">
        <v>18082000</v>
      </c>
      <c r="R31" s="927"/>
      <c r="S31" s="158" t="str">
        <f>IFERROR(ROUNDDOWN(Q31*VLOOKUP(N31,【参考】数式用!$AR$2:$AW$48,MATCH(P31,【参考】数式用!$AT$4:$AW$4)+2,FALSE)*0.5, 0), "")</f>
        <v/>
      </c>
      <c r="T31" s="530" t="s">
        <v>2209</v>
      </c>
      <c r="U31" s="160" t="str">
        <f>IFERROR(IF(AG31&lt;&gt;"",Q31*VLOOKUP(N31,【参考】数式用!$AG$2:$AL$48,MATCH(P31,【参考】数式用!$AI$4:$AL$4,0)+2,0), ""), "")</f>
        <v/>
      </c>
      <c r="V31" s="42" t="s">
        <v>2209</v>
      </c>
      <c r="W31" s="910">
        <v>1</v>
      </c>
      <c r="X31" s="911"/>
      <c r="Y31" s="43" t="s">
        <v>2210</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t="s">
        <v>2174</v>
      </c>
      <c r="P32" s="527" t="s">
        <v>2153</v>
      </c>
      <c r="Q32" s="926">
        <v>18082000</v>
      </c>
      <c r="R32" s="927"/>
      <c r="S32" s="158" t="str">
        <f>IFERROR(ROUNDDOWN(Q32*VLOOKUP(N32,【参考】数式用!$AR$2:$AW$48,MATCH(P32,【参考】数式用!$AT$4:$AW$4)+2,FALSE)*0.5, 0), "")</f>
        <v/>
      </c>
      <c r="T32" s="531" t="s">
        <v>2209</v>
      </c>
      <c r="U32" s="160" t="str">
        <f>IFERROR(IF(AG32&lt;&gt;"",Q32*VLOOKUP(N32,【参考】数式用!$AG$2:$AL$48,MATCH(P32,【参考】数式用!$AI$4:$AL$4,0)+2,0), ""), "")</f>
        <v/>
      </c>
      <c r="V32" s="42"/>
      <c r="W32" s="910"/>
      <c r="X32" s="911"/>
      <c r="Y32" s="43" t="s">
        <v>2210</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t="s">
        <v>2159</v>
      </c>
      <c r="P33" s="527" t="s">
        <v>2153</v>
      </c>
      <c r="Q33" s="926">
        <v>14885000</v>
      </c>
      <c r="R33" s="927"/>
      <c r="S33" s="158" t="str">
        <f>IFERROR(ROUNDDOWN(Q33*VLOOKUP(N33,【参考】数式用!$AR$2:$AW$48,MATCH(P33,【参考】数式用!$AT$4:$AW$4)+2,FALSE)*0.5, 0), "")</f>
        <v/>
      </c>
      <c r="T33" s="530" t="s">
        <v>2209</v>
      </c>
      <c r="U33" s="160" t="str">
        <f>IFERROR(IF(AG33&lt;&gt;"",Q33*VLOOKUP(N33,【参考】数式用!$AG$2:$AL$48,MATCH(P33,【参考】数式用!$AI$4:$AL$4,0)+2,0), ""), "")</f>
        <v/>
      </c>
      <c r="V33" s="42"/>
      <c r="W33" s="910">
        <v>1</v>
      </c>
      <c r="X33" s="911"/>
      <c r="Y33" s="43" t="s">
        <v>2210</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t="s">
        <v>2159</v>
      </c>
      <c r="P34" s="528" t="s">
        <v>2153</v>
      </c>
      <c r="Q34" s="926">
        <v>14885000</v>
      </c>
      <c r="R34" s="927"/>
      <c r="S34" s="158" t="str">
        <f>IFERROR(ROUNDDOWN(Q34*VLOOKUP(N34,【参考】数式用!$AR$2:$AW$48,MATCH(P34,【参考】数式用!$AT$4:$AW$4)+2,FALSE)*0.5, 0), "")</f>
        <v/>
      </c>
      <c r="T34" s="530" t="s">
        <v>2209</v>
      </c>
      <c r="U34" s="455" t="str">
        <f>IFERROR(IF(AG34&lt;&gt;"",Q34*VLOOKUP(N34,【参考】数式用!$AG$2:$AL$48,MATCH(P34,【参考】数式用!$AI$4:$AL$4,0)+2,0), ""), "")</f>
        <v/>
      </c>
      <c r="V34" s="42"/>
      <c r="W34" s="910"/>
      <c r="X34" s="911"/>
      <c r="Y34" s="43" t="s">
        <v>2210</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t="s">
        <v>2159</v>
      </c>
      <c r="P35" s="528" t="s">
        <v>2153</v>
      </c>
      <c r="Q35" s="926">
        <v>14885000</v>
      </c>
      <c r="R35" s="927"/>
      <c r="S35" s="491" t="str">
        <f>IFERROR(ROUNDDOWN(Q35*VLOOKUP(N35,【参考】数式用!$AR$2:$AW$48,MATCH(P35,【参考】数式用!$AT$4:$AW$4)+2,FALSE)*0.5, 0), "")</f>
        <v/>
      </c>
      <c r="T35" s="531" t="s">
        <v>2209</v>
      </c>
      <c r="U35" s="492" t="str">
        <f>IFERROR(IF(AG35&lt;&gt;"",Q35*VLOOKUP(N35,【参考】数式用!$AG$2:$AL$48,MATCH(P35,【参考】数式用!$AI$4:$AL$4,0)+2,0), ""), "")</f>
        <v/>
      </c>
      <c r="V35" s="493"/>
      <c r="W35" s="910"/>
      <c r="X35" s="911"/>
      <c r="Y35" s="43" t="s">
        <v>2210</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t="s">
        <v>2159</v>
      </c>
      <c r="P36" s="527" t="s">
        <v>2153</v>
      </c>
      <c r="Q36" s="926">
        <v>14885000</v>
      </c>
      <c r="R36" s="927"/>
      <c r="S36" s="158" t="str">
        <f>IFERROR(ROUNDDOWN(Q36*VLOOKUP(N36,【参考】数式用!$AR$2:$AW$48,MATCH(P36,【参考】数式用!$AT$4:$AW$4)+2,FALSE)*0.5, 0), "")</f>
        <v/>
      </c>
      <c r="T36" s="530" t="s">
        <v>2209</v>
      </c>
      <c r="U36" s="160" t="str">
        <f>IFERROR(IF(AG36&lt;&gt;"",Q36*VLOOKUP(N36,【参考】数式用!$AG$2:$AL$48,MATCH(P36,【参考】数式用!$AI$4:$AL$4,0)+2,0), ""), "")</f>
        <v/>
      </c>
      <c r="V36" s="42"/>
      <c r="W36" s="910"/>
      <c r="X36" s="911"/>
      <c r="Y36" s="43" t="s">
        <v>2210</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t="s">
        <v>2159</v>
      </c>
      <c r="P37" s="528" t="s">
        <v>2153</v>
      </c>
      <c r="Q37" s="926">
        <v>14885000</v>
      </c>
      <c r="R37" s="927"/>
      <c r="S37" s="158" t="str">
        <f>IFERROR(ROUNDDOWN(Q37*VLOOKUP(N37,【参考】数式用!$AR$2:$AW$48,MATCH(P37,【参考】数式用!$AT$4:$AW$4)+2,FALSE)*0.5, 0), "")</f>
        <v/>
      </c>
      <c r="T37" s="530" t="s">
        <v>2209</v>
      </c>
      <c r="U37" s="160" t="str">
        <f>IFERROR(IF(AG37&lt;&gt;"",Q37*VLOOKUP(N37,【参考】数式用!$AG$2:$AL$48,MATCH(P37,【参考】数式用!$AI$4:$AL$4,0)+2,0), ""), "")</f>
        <v/>
      </c>
      <c r="V37" s="42"/>
      <c r="W37" s="910">
        <v>1</v>
      </c>
      <c r="X37" s="911"/>
      <c r="Y37" s="43" t="s">
        <v>2210</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t="s">
        <v>2159</v>
      </c>
      <c r="P38" s="528" t="s">
        <v>2153</v>
      </c>
      <c r="Q38" s="926">
        <v>14885000</v>
      </c>
      <c r="R38" s="927"/>
      <c r="S38" s="158" t="str">
        <f>IFERROR(ROUNDDOWN(Q38*VLOOKUP(N38,【参考】数式用!$AR$2:$AW$48,MATCH(P38,【参考】数式用!$AT$4:$AW$4)+2,FALSE)*0.5, 0), "")</f>
        <v/>
      </c>
      <c r="T38" s="531" t="s">
        <v>2209</v>
      </c>
      <c r="U38" s="160" t="str">
        <f>IFERROR(IF(AG38&lt;&gt;"",Q38*VLOOKUP(N38,【参考】数式用!$AG$2:$AL$48,MATCH(P38,【参考】数式用!$AI$4:$AL$4,0)+2,0), ""), "")</f>
        <v/>
      </c>
      <c r="V38" s="42"/>
      <c r="W38" s="910"/>
      <c r="X38" s="911"/>
      <c r="Y38" s="43" t="s">
        <v>2210</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t="s">
        <v>2159</v>
      </c>
      <c r="P39" s="527" t="s">
        <v>2153</v>
      </c>
      <c r="Q39" s="926">
        <v>18246000</v>
      </c>
      <c r="R39" s="927"/>
      <c r="S39" s="158" t="str">
        <f>IFERROR(ROUNDDOWN(Q39*VLOOKUP(N39,【参考】数式用!$AR$2:$AW$48,MATCH(P39,【参考】数式用!$AT$4:$AW$4)+2,FALSE)*0.5, 0), "")</f>
        <v/>
      </c>
      <c r="T39" s="530" t="s">
        <v>2209</v>
      </c>
      <c r="U39" s="160" t="str">
        <f>IFERROR(IF(AG39&lt;&gt;"",Q39*VLOOKUP(N39,【参考】数式用!$AG$2:$AL$48,MATCH(P39,【参考】数式用!$AI$4:$AL$4,0)+2,0), ""), "")</f>
        <v/>
      </c>
      <c r="V39" s="42"/>
      <c r="W39" s="910">
        <v>1</v>
      </c>
      <c r="X39" s="911"/>
      <c r="Y39" s="43" t="s">
        <v>2210</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t="s">
        <v>2159</v>
      </c>
      <c r="P40" s="527" t="s">
        <v>2153</v>
      </c>
      <c r="Q40" s="926">
        <v>18246000</v>
      </c>
      <c r="R40" s="927"/>
      <c r="S40" s="158" t="str">
        <f>IFERROR(ROUNDDOWN(Q40*VLOOKUP(N40,【参考】数式用!$AR$2:$AW$48,MATCH(P40,【参考】数式用!$AT$4:$AW$4)+2,FALSE)*0.5, 0), "")</f>
        <v/>
      </c>
      <c r="T40" s="530" t="s">
        <v>2209</v>
      </c>
      <c r="U40" s="160" t="str">
        <f>IFERROR(IF(AG40&lt;&gt;"",Q40*VLOOKUP(N40,【参考】数式用!$AG$2:$AL$48,MATCH(P40,【参考】数式用!$AI$4:$AL$4,0)+2,0), ""), "")</f>
        <v/>
      </c>
      <c r="V40" s="42"/>
      <c r="W40" s="910"/>
      <c r="X40" s="911"/>
      <c r="Y40" s="43" t="s">
        <v>2210</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t="s">
        <v>2159</v>
      </c>
      <c r="P41" s="528" t="s">
        <v>2153</v>
      </c>
      <c r="Q41" s="926">
        <v>18246000</v>
      </c>
      <c r="R41" s="927"/>
      <c r="S41" s="158" t="str">
        <f>IFERROR(ROUNDDOWN(Q41*VLOOKUP(N41,【参考】数式用!$AR$2:$AW$48,MATCH(P41,【参考】数式用!$AT$4:$AW$4)+2,FALSE)*0.5, 0), "")</f>
        <v/>
      </c>
      <c r="T41" s="531" t="s">
        <v>2209</v>
      </c>
      <c r="U41" s="160" t="str">
        <f>IFERROR(IF(AG41&lt;&gt;"",Q41*VLOOKUP(N41,【参考】数式用!$AG$2:$AL$48,MATCH(P41,【参考】数式用!$AI$4:$AL$4,0)+2,0), ""), "")</f>
        <v/>
      </c>
      <c r="V41" s="42"/>
      <c r="W41" s="910"/>
      <c r="X41" s="911"/>
      <c r="Y41" s="43" t="s">
        <v>2210</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t="s">
        <v>2159</v>
      </c>
      <c r="P42" s="528" t="s">
        <v>2153</v>
      </c>
      <c r="Q42" s="926">
        <v>18246000</v>
      </c>
      <c r="R42" s="927"/>
      <c r="S42" s="158" t="str">
        <f>IFERROR(ROUNDDOWN(Q42*VLOOKUP(N42,【参考】数式用!$AR$2:$AW$48,MATCH(P42,【参考】数式用!$AT$4:$AW$4)+2,FALSE)*0.5, 0), "")</f>
        <v/>
      </c>
      <c r="T42" s="530" t="s">
        <v>2209</v>
      </c>
      <c r="U42" s="160" t="str">
        <f>IFERROR(IF(AG42&lt;&gt;"",Q42*VLOOKUP(N42,【参考】数式用!$AG$2:$AL$48,MATCH(P42,【参考】数式用!$AI$4:$AL$4,0)+2,0), ""), "")</f>
        <v/>
      </c>
      <c r="V42" s="42"/>
      <c r="W42" s="910"/>
      <c r="X42" s="911"/>
      <c r="Y42" s="43" t="s">
        <v>2210</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t="s">
        <v>2159</v>
      </c>
      <c r="P43" s="527" t="s">
        <v>2153</v>
      </c>
      <c r="Q43" s="926">
        <v>13734000</v>
      </c>
      <c r="R43" s="927"/>
      <c r="S43" s="158" t="str">
        <f>IFERROR(ROUNDDOWN(Q43*VLOOKUP(N43,【参考】数式用!$AR$2:$AW$48,MATCH(P43,【参考】数式用!$AT$4:$AW$4)+2,FALSE)*0.5, 0), "")</f>
        <v/>
      </c>
      <c r="T43" s="530" t="s">
        <v>2209</v>
      </c>
      <c r="U43" s="160" t="str">
        <f>IFERROR(IF(AG43&lt;&gt;"",Q43*VLOOKUP(N43,【参考】数式用!$AG$2:$AL$48,MATCH(P43,【参考】数式用!$AI$4:$AL$4,0)+2,0), ""), "")</f>
        <v/>
      </c>
      <c r="V43" s="42"/>
      <c r="W43" s="910">
        <v>1</v>
      </c>
      <c r="X43" s="911"/>
      <c r="Y43" s="43" t="s">
        <v>2210</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t="s">
        <v>2159</v>
      </c>
      <c r="P44" s="528" t="s">
        <v>2153</v>
      </c>
      <c r="Q44" s="926">
        <v>13734000</v>
      </c>
      <c r="R44" s="927"/>
      <c r="S44" s="158" t="str">
        <f>IFERROR(ROUNDDOWN(Q44*VLOOKUP(N44,【参考】数式用!$AR$2:$AW$48,MATCH(P44,【参考】数式用!$AT$4:$AW$4)+2,FALSE)*0.5, 0), "")</f>
        <v/>
      </c>
      <c r="T44" s="531" t="s">
        <v>2209</v>
      </c>
      <c r="U44" s="160" t="str">
        <f>IFERROR(IF(AG44&lt;&gt;"",Q44*VLOOKUP(N44,【参考】数式用!$AG$2:$AL$48,MATCH(P44,【参考】数式用!$AI$4:$AL$4,0)+2,0), ""), "")</f>
        <v/>
      </c>
      <c r="V44" s="42"/>
      <c r="W44" s="910">
        <v>1</v>
      </c>
      <c r="X44" s="911"/>
      <c r="Y44" s="43" t="s">
        <v>2210</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t="s">
        <v>2159</v>
      </c>
      <c r="P45" s="528" t="s">
        <v>2153</v>
      </c>
      <c r="Q45" s="926">
        <v>13986000</v>
      </c>
      <c r="R45" s="927"/>
      <c r="S45" s="158" t="str">
        <f>IFERROR(ROUNDDOWN(Q45*VLOOKUP(N45,【参考】数式用!$AR$2:$AW$48,MATCH(P45,【参考】数式用!$AT$4:$AW$4)+2,FALSE)*0.5, 0), "")</f>
        <v/>
      </c>
      <c r="T45" s="530" t="s">
        <v>2209</v>
      </c>
      <c r="U45" s="160" t="str">
        <f>IFERROR(IF(AG45&lt;&gt;"",Q45*VLOOKUP(N45,【参考】数式用!$AG$2:$AL$48,MATCH(P45,【参考】数式用!$AI$4:$AL$4,0)+2,0), ""), "")</f>
        <v/>
      </c>
      <c r="V45" s="42"/>
      <c r="W45" s="910"/>
      <c r="X45" s="911"/>
      <c r="Y45" s="43" t="s">
        <v>2210</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t="s">
        <v>2159</v>
      </c>
      <c r="P46" s="527" t="s">
        <v>2153</v>
      </c>
      <c r="Q46" s="926">
        <v>13986000</v>
      </c>
      <c r="R46" s="927"/>
      <c r="S46" s="158" t="str">
        <f>IFERROR(ROUNDDOWN(Q46*VLOOKUP(N46,【参考】数式用!$AR$2:$AW$48,MATCH(P46,【参考】数式用!$AT$4:$AW$4)+2,FALSE)*0.5, 0), "")</f>
        <v/>
      </c>
      <c r="T46" s="530" t="s">
        <v>2209</v>
      </c>
      <c r="U46" s="160" t="str">
        <f>IFERROR(IF(AG46&lt;&gt;"",Q46*VLOOKUP(N46,【参考】数式用!$AG$2:$AL$48,MATCH(P46,【参考】数式用!$AI$4:$AL$4,0)+2,0), ""), "")</f>
        <v/>
      </c>
      <c r="V46" s="42"/>
      <c r="W46" s="910"/>
      <c r="X46" s="911"/>
      <c r="Y46" s="43" t="s">
        <v>2210</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t="s">
        <v>2159</v>
      </c>
      <c r="P47" s="527" t="s">
        <v>2153</v>
      </c>
      <c r="Q47" s="926">
        <v>7357600</v>
      </c>
      <c r="R47" s="927"/>
      <c r="S47" s="158" t="str">
        <f>IFERROR(ROUNDDOWN(Q47*VLOOKUP(N47,【参考】数式用!$AR$2:$AW$48,MATCH(P47,【参考】数式用!$AT$4:$AW$4)+2,FALSE)*0.5, 0), "")</f>
        <v/>
      </c>
      <c r="T47" s="531" t="s">
        <v>2209</v>
      </c>
      <c r="U47" s="160" t="str">
        <f>IFERROR(IF(AG47&lt;&gt;"",Q47*VLOOKUP(N47,【参考】数式用!$AG$2:$AL$48,MATCH(P47,【参考】数式用!$AI$4:$AL$4,0)+2,0), ""), "")</f>
        <v/>
      </c>
      <c r="V47" s="42"/>
      <c r="W47" s="910">
        <v>1</v>
      </c>
      <c r="X47" s="911"/>
      <c r="Y47" s="43" t="s">
        <v>2210</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t="s">
        <v>2159</v>
      </c>
      <c r="P48" s="528" t="s">
        <v>2153</v>
      </c>
      <c r="Q48" s="926">
        <v>7357600</v>
      </c>
      <c r="R48" s="927"/>
      <c r="S48" s="158" t="str">
        <f>IFERROR(ROUNDDOWN(Q48*VLOOKUP(N48,【参考】数式用!$AR$2:$AW$48,MATCH(P48,【参考】数式用!$AT$4:$AW$4)+2,FALSE)*0.5, 0), "")</f>
        <v/>
      </c>
      <c r="T48" s="530" t="s">
        <v>2209</v>
      </c>
      <c r="U48" s="160" t="str">
        <f>IFERROR(IF(AG48&lt;&gt;"",Q48*VLOOKUP(N48,【参考】数式用!$AG$2:$AL$48,MATCH(P48,【参考】数式用!$AI$4:$AL$4,0)+2,0), ""), "")</f>
        <v/>
      </c>
      <c r="V48" s="42"/>
      <c r="W48" s="910"/>
      <c r="X48" s="911"/>
      <c r="Y48" s="43" t="s">
        <v>2210</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t="s">
        <v>2159</v>
      </c>
      <c r="P49" s="528" t="s">
        <v>2153</v>
      </c>
      <c r="Q49" s="926">
        <v>7357600</v>
      </c>
      <c r="R49" s="927"/>
      <c r="S49" s="158" t="str">
        <f>IFERROR(ROUNDDOWN(Q49*VLOOKUP(N49,【参考】数式用!$AR$2:$AW$48,MATCH(P49,【参考】数式用!$AT$4:$AW$4)+2,FALSE)*0.5, 0), "")</f>
        <v/>
      </c>
      <c r="T49" s="530" t="s">
        <v>2209</v>
      </c>
      <c r="U49" s="160" t="str">
        <f>IFERROR(IF(AG49&lt;&gt;"",Q49*VLOOKUP(N49,【参考】数式用!$AG$2:$AL$48,MATCH(P49,【参考】数式用!$AI$4:$AL$4,0)+2,0), ""), "")</f>
        <v/>
      </c>
      <c r="V49" s="42"/>
      <c r="W49" s="910"/>
      <c r="X49" s="911"/>
      <c r="Y49" s="43" t="s">
        <v>2210</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t="s">
        <v>2159</v>
      </c>
      <c r="P50" s="527" t="s">
        <v>2153</v>
      </c>
      <c r="Q50" s="926">
        <v>5003100</v>
      </c>
      <c r="R50" s="927"/>
      <c r="S50" s="158" t="str">
        <f>IFERROR(ROUNDDOWN(Q50*VLOOKUP(N50,【参考】数式用!$AR$2:$AW$48,MATCH(P50,【参考】数式用!$AT$4:$AW$4)+2,FALSE)*0.5, 0), "")</f>
        <v/>
      </c>
      <c r="T50" s="531" t="s">
        <v>2209</v>
      </c>
      <c r="U50" s="160" t="str">
        <f>IFERROR(IF(AG50&lt;&gt;"",Q50*VLOOKUP(N50,【参考】数式用!$AG$2:$AL$48,MATCH(P50,【参考】数式用!$AI$4:$AL$4,0)+2,0), ""), "")</f>
        <v/>
      </c>
      <c r="V50" s="42"/>
      <c r="W50" s="910"/>
      <c r="X50" s="911"/>
      <c r="Y50" s="43" t="s">
        <v>2210</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t="s">
        <v>2159</v>
      </c>
      <c r="P51" s="528" t="s">
        <v>2153</v>
      </c>
      <c r="Q51" s="926">
        <v>5003100</v>
      </c>
      <c r="R51" s="927"/>
      <c r="S51" s="158" t="str">
        <f>IFERROR(ROUNDDOWN(Q51*VLOOKUP(N51,【参考】数式用!$AR$2:$AW$48,MATCH(P51,【参考】数式用!$AT$4:$AW$4)+2,FALSE)*0.5, 0), "")</f>
        <v/>
      </c>
      <c r="T51" s="530" t="s">
        <v>2209</v>
      </c>
      <c r="U51" s="160" t="str">
        <f>IFERROR(IF(AG51&lt;&gt;"",Q51*VLOOKUP(N51,【参考】数式用!$AG$2:$AL$48,MATCH(P51,【参考】数式用!$AI$4:$AL$4,0)+2,0), ""), "")</f>
        <v/>
      </c>
      <c r="V51" s="42"/>
      <c r="W51" s="910"/>
      <c r="X51" s="911"/>
      <c r="Y51" s="43" t="s">
        <v>2210</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t="s">
        <v>2159</v>
      </c>
      <c r="P52" s="528" t="s">
        <v>2153</v>
      </c>
      <c r="Q52" s="926">
        <v>5003100</v>
      </c>
      <c r="R52" s="927"/>
      <c r="S52" s="158" t="str">
        <f>IFERROR(ROUNDDOWN(Q52*VLOOKUP(N52,【参考】数式用!$AR$2:$AW$48,MATCH(P52,【参考】数式用!$AT$4:$AW$4)+2,FALSE)*0.5, 0), "")</f>
        <v/>
      </c>
      <c r="T52" s="530" t="s">
        <v>2209</v>
      </c>
      <c r="U52" s="160" t="str">
        <f>IFERROR(IF(AG52&lt;&gt;"",Q52*VLOOKUP(N52,【参考】数式用!$AG$2:$AL$48,MATCH(P52,【参考】数式用!$AI$4:$AL$4,0)+2,0), ""), "")</f>
        <v/>
      </c>
      <c r="V52" s="42"/>
      <c r="W52" s="910">
        <v>1</v>
      </c>
      <c r="X52" s="911"/>
      <c r="Y52" s="43" t="s">
        <v>2210</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t="s">
        <v>2159</v>
      </c>
      <c r="P53" s="527" t="s">
        <v>2153</v>
      </c>
      <c r="Q53" s="926">
        <v>5003100</v>
      </c>
      <c r="R53" s="927"/>
      <c r="S53" s="158" t="str">
        <f>IFERROR(ROUNDDOWN(Q53*VLOOKUP(N53,【参考】数式用!$AR$2:$AW$48,MATCH(P53,【参考】数式用!$AT$4:$AW$4)+2,FALSE)*0.5, 0), "")</f>
        <v/>
      </c>
      <c r="T53" s="531" t="s">
        <v>2209</v>
      </c>
      <c r="U53" s="160" t="str">
        <f>IFERROR(IF(AG53&lt;&gt;"",Q53*VLOOKUP(N53,【参考】数式用!$AG$2:$AL$48,MATCH(P53,【参考】数式用!$AI$4:$AL$4,0)+2,0), ""), "")</f>
        <v/>
      </c>
      <c r="V53" s="42"/>
      <c r="W53" s="910"/>
      <c r="X53" s="911"/>
      <c r="Y53" s="43" t="s">
        <v>2210</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t="s">
        <v>2159</v>
      </c>
      <c r="P54" s="527" t="s">
        <v>2153</v>
      </c>
      <c r="Q54" s="926">
        <v>5003100</v>
      </c>
      <c r="R54" s="927"/>
      <c r="S54" s="158" t="str">
        <f>IFERROR(ROUNDDOWN(Q54*VLOOKUP(N54,【参考】数式用!$AR$2:$AW$48,MATCH(P54,【参考】数式用!$AT$4:$AW$4)+2,FALSE)*0.5, 0), "")</f>
        <v/>
      </c>
      <c r="T54" s="530" t="s">
        <v>2209</v>
      </c>
      <c r="U54" s="160" t="str">
        <f>IFERROR(IF(AG54&lt;&gt;"",Q54*VLOOKUP(N54,【参考】数式用!$AG$2:$AL$48,MATCH(P54,【参考】数式用!$AI$4:$AL$4,0)+2,0), ""), "")</f>
        <v/>
      </c>
      <c r="V54" s="42"/>
      <c r="W54" s="910"/>
      <c r="X54" s="911"/>
      <c r="Y54" s="43" t="s">
        <v>2210</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t="s">
        <v>2159</v>
      </c>
      <c r="P55" s="528" t="s">
        <v>2153</v>
      </c>
      <c r="Q55" s="926">
        <v>22050000</v>
      </c>
      <c r="R55" s="927"/>
      <c r="S55" s="158" t="str">
        <f>IFERROR(ROUNDDOWN(Q55*VLOOKUP(N55,【参考】数式用!$AR$2:$AW$48,MATCH(P55,【参考】数式用!$AT$4:$AW$4)+2,FALSE)*0.5, 0), "")</f>
        <v/>
      </c>
      <c r="T55" s="530" t="s">
        <v>2209</v>
      </c>
      <c r="U55" s="160" t="str">
        <f>IFERROR(IF(AG55&lt;&gt;"",Q55*VLOOKUP(N55,【参考】数式用!$AG$2:$AL$48,MATCH(P55,【参考】数式用!$AI$4:$AL$4,0)+2,0), ""), "")</f>
        <v/>
      </c>
      <c r="V55" s="42"/>
      <c r="W55" s="910"/>
      <c r="X55" s="911"/>
      <c r="Y55" s="43" t="s">
        <v>2210</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t="s">
        <v>2159</v>
      </c>
      <c r="P56" s="528" t="s">
        <v>2153</v>
      </c>
      <c r="Q56" s="926">
        <v>22050000</v>
      </c>
      <c r="R56" s="927"/>
      <c r="S56" s="158" t="str">
        <f>IFERROR(ROUNDDOWN(Q56*VLOOKUP(N56,【参考】数式用!$AR$2:$AW$48,MATCH(P56,【参考】数式用!$AT$4:$AW$4)+2,FALSE)*0.5, 0), "")</f>
        <v/>
      </c>
      <c r="T56" s="531" t="s">
        <v>2209</v>
      </c>
      <c r="U56" s="160" t="str">
        <f>IFERROR(IF(AG56&lt;&gt;"",Q56*VLOOKUP(N56,【参考】数式用!$AG$2:$AL$48,MATCH(P56,【参考】数式用!$AI$4:$AL$4,0)+2,0), ""), "")</f>
        <v/>
      </c>
      <c r="V56" s="42"/>
      <c r="W56" s="910"/>
      <c r="X56" s="911"/>
      <c r="Y56" s="43" t="s">
        <v>2210</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t="s">
        <v>2159</v>
      </c>
      <c r="P57" s="527" t="s">
        <v>2153</v>
      </c>
      <c r="Q57" s="926">
        <v>22050000</v>
      </c>
      <c r="R57" s="927"/>
      <c r="S57" s="158" t="str">
        <f>IFERROR(ROUNDDOWN(Q57*VLOOKUP(N57,【参考】数式用!$AR$2:$AW$48,MATCH(P57,【参考】数式用!$AT$4:$AW$4)+2,FALSE)*0.5, 0), "")</f>
        <v/>
      </c>
      <c r="T57" s="530" t="s">
        <v>2209</v>
      </c>
      <c r="U57" s="160" t="str">
        <f>IFERROR(IF(AG57&lt;&gt;"",Q57*VLOOKUP(N57,【参考】数式用!$AG$2:$AL$48,MATCH(P57,【参考】数式用!$AI$4:$AL$4,0)+2,0), ""), "")</f>
        <v/>
      </c>
      <c r="V57" s="42"/>
      <c r="W57" s="910"/>
      <c r="X57" s="911"/>
      <c r="Y57" s="43" t="s">
        <v>2210</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t="s">
        <v>2159</v>
      </c>
      <c r="P58" s="528" t="s">
        <v>2153</v>
      </c>
      <c r="Q58" s="926">
        <v>8280000</v>
      </c>
      <c r="R58" s="927"/>
      <c r="S58" s="158" t="str">
        <f>IFERROR(ROUNDDOWN(Q58*VLOOKUP(N58,【参考】数式用!$AR$2:$AW$48,MATCH(P58,【参考】数式用!$AT$4:$AW$4)+2,FALSE)*0.5, 0), "")</f>
        <v/>
      </c>
      <c r="T58" s="530" t="s">
        <v>2209</v>
      </c>
      <c r="U58" s="160" t="str">
        <f>IFERROR(IF(AG58&lt;&gt;"",Q58*VLOOKUP(N58,【参考】数式用!$AG$2:$AL$48,MATCH(P58,【参考】数式用!$AI$4:$AL$4,0)+2,0), ""), "")</f>
        <v/>
      </c>
      <c r="V58" s="42"/>
      <c r="W58" s="910"/>
      <c r="X58" s="911"/>
      <c r="Y58" s="43" t="s">
        <v>2210</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t="s">
        <v>2159</v>
      </c>
      <c r="P59" s="528" t="s">
        <v>2153</v>
      </c>
      <c r="Q59" s="926">
        <v>8280000</v>
      </c>
      <c r="R59" s="927"/>
      <c r="S59" s="158" t="str">
        <f>IFERROR(ROUNDDOWN(Q59*VLOOKUP(N59,【参考】数式用!$AR$2:$AW$48,MATCH(P59,【参考】数式用!$AT$4:$AW$4)+2,FALSE)*0.5, 0), "")</f>
        <v/>
      </c>
      <c r="T59" s="531" t="s">
        <v>2209</v>
      </c>
      <c r="U59" s="160" t="str">
        <f>IFERROR(IF(AG59&lt;&gt;"",Q59*VLOOKUP(N59,【参考】数式用!$AG$2:$AL$48,MATCH(P59,【参考】数式用!$AI$4:$AL$4,0)+2,0), ""), "")</f>
        <v/>
      </c>
      <c r="V59" s="42"/>
      <c r="W59" s="910"/>
      <c r="X59" s="911"/>
      <c r="Y59" s="43" t="s">
        <v>2210</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t="s">
        <v>2159</v>
      </c>
      <c r="P60" s="528" t="s">
        <v>2153</v>
      </c>
      <c r="Q60" s="926">
        <v>8280000</v>
      </c>
      <c r="R60" s="927"/>
      <c r="S60" s="158" t="str">
        <f>IFERROR(ROUNDDOWN(Q60*VLOOKUP(N60,【参考】数式用!$AR$2:$AW$48,MATCH(P60,【参考】数式用!$AT$4:$AW$4)+2,FALSE)*0.5, 0), "")</f>
        <v/>
      </c>
      <c r="T60" s="530" t="s">
        <v>2209</v>
      </c>
      <c r="U60" s="160" t="str">
        <f>IFERROR(IF(AG60&lt;&gt;"",Q60*VLOOKUP(N60,【参考】数式用!$AG$2:$AL$48,MATCH(P60,【参考】数式用!$AI$4:$AL$4,0)+2,0), ""), "")</f>
        <v/>
      </c>
      <c r="V60" s="42"/>
      <c r="W60" s="910"/>
      <c r="X60" s="911"/>
      <c r="Y60" s="43" t="s">
        <v>2210</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2026-07-08T01:20:46Z</cp:lastPrinted>
  <dcterms:created xsi:type="dcterms:W3CDTF">2023-01-10T13:53:21Z</dcterms:created>
  <dcterms:modified xsi:type="dcterms:W3CDTF">2026-07-10T02:55:48Z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